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PLANEACION1\Desktop\PRENSA PARA PUBLICAR\"/>
    </mc:Choice>
  </mc:AlternateContent>
  <xr:revisionPtr revIDLastSave="0" documentId="13_ncr:1_{C887CD8C-2AEC-4FC9-8447-46D66E804EE7}" xr6:coauthVersionLast="46" xr6:coauthVersionMax="46" xr10:uidLastSave="{00000000-0000-0000-0000-000000000000}"/>
  <bookViews>
    <workbookView xWindow="-120" yWindow="-120" windowWidth="20730" windowHeight="11160" tabRatio="932" xr2:uid="{00000000-000D-0000-FFFF-FFFF00000000}"/>
  </bookViews>
  <sheets>
    <sheet name="PA- 2020 IMDERTY " sheetId="8" r:id="rId1"/>
    <sheet name="PA- 2020 PLANEACION " sheetId="34" r:id="rId2"/>
    <sheet name="PA- 2020 IMCY" sheetId="16" r:id="rId3"/>
    <sheet name="PA- 2020 IMETY" sheetId="17" r:id="rId4"/>
    <sheet name="PA- 2020 IMVIYUMBO" sheetId="18" r:id="rId5"/>
    <sheet name="PA- 2020 CONTROL DISCIPLINARIO" sheetId="19" r:id="rId6"/>
    <sheet name="PA- 2020 CONTROL INTERNO" sheetId="20" r:id="rId7"/>
    <sheet name="PA- 2020 DLLO ECONOMICO" sheetId="21" r:id="rId8"/>
    <sheet name="PA- 2020 PRENSA" sheetId="22" r:id="rId9"/>
    <sheet name="PA- 2020 BIENESTAR SOCIAL" sheetId="23" r:id="rId10"/>
    <sheet name="PA- 2020 EDUCACION" sheetId="24" r:id="rId11"/>
    <sheet name="PA- 2020 GESTION HUMANA" sheetId="25" r:id="rId12"/>
    <sheet name="PA- 2020 HACIENDA" sheetId="26" r:id="rId13"/>
    <sheet name="PA- 2020 INFRAESTRUCTURA" sheetId="27" r:id="rId14"/>
    <sheet name="PA- 2020 PAZ Y CONVIVENCIA" sheetId="28" r:id="rId15"/>
    <sheet name="PA- 2020 SALUD" sheetId="29" r:id="rId16"/>
    <sheet name="PA- 2020 TRANSITO" sheetId="30" r:id="rId17"/>
    <sheet name="PA- 2020 SEC GENERAL" sheetId="31" r:id="rId18"/>
    <sheet name="PA- 2020 SEC JURIDICA" sheetId="32" r:id="rId19"/>
    <sheet name="PA- 2020 UMATA" sheetId="33" r:id="rId20"/>
  </sheets>
  <externalReferences>
    <externalReference r:id="rId21"/>
  </externalReferences>
  <definedNames>
    <definedName name="_xlnm._FilterDatabase" localSheetId="9" hidden="1">'PA- 2020 BIENESTAR SOCIAL'!$A$8:$BE$8</definedName>
    <definedName name="_xlnm._FilterDatabase" localSheetId="5" hidden="1">'PA- 2020 CONTROL DISCIPLINARIO'!$A$8:$BE$8</definedName>
    <definedName name="_xlnm._FilterDatabase" localSheetId="6" hidden="1">'PA- 2020 CONTROL INTERNO'!$A$8:$BE$8</definedName>
    <definedName name="_xlnm._FilterDatabase" localSheetId="11" hidden="1">'PA- 2020 GESTION HUMANA'!$A$8:$BE$8</definedName>
    <definedName name="_xlnm._FilterDatabase" localSheetId="12" hidden="1">'PA- 2020 HACIENDA'!$A$8:$BE$8</definedName>
    <definedName name="_xlnm._FilterDatabase" localSheetId="0" hidden="1">'PA- 2020 IMDERTY '!$B$5:$AL$129</definedName>
    <definedName name="_xlnm._FilterDatabase" localSheetId="3" hidden="1">'PA- 2020 IMETY'!$A$8:$BE$8</definedName>
    <definedName name="_xlnm._FilterDatabase" localSheetId="13" hidden="1">'PA- 2020 INFRAESTRUCTURA'!$A$8:$BE$8</definedName>
    <definedName name="_xlnm._FilterDatabase" localSheetId="1" hidden="1">'PA- 2020 PLANEACION '!$A$6:$BE$68</definedName>
    <definedName name="_xlnm._FilterDatabase" localSheetId="15" hidden="1">'PA- 2020 SALUD'!$A$8:$BE$8</definedName>
    <definedName name="_xlnm._FilterDatabase" localSheetId="18" hidden="1">'PA- 2020 SEC JURIDICA'!$A$8:$BE$8</definedName>
    <definedName name="Conceptos_MOD" localSheetId="9">[1]Gastos_Inversión_2012!#REF!</definedName>
    <definedName name="Conceptos_MOD" localSheetId="5">[1]Gastos_Inversión_2012!#REF!</definedName>
    <definedName name="Conceptos_MOD" localSheetId="6">[1]Gastos_Inversión_2012!#REF!</definedName>
    <definedName name="Conceptos_MOD" localSheetId="7">[1]Gastos_Inversión_2012!#REF!</definedName>
    <definedName name="Conceptos_MOD" localSheetId="10">[1]Gastos_Inversión_2012!#REF!</definedName>
    <definedName name="Conceptos_MOD" localSheetId="11">[1]Gastos_Inversión_2012!#REF!</definedName>
    <definedName name="Conceptos_MOD" localSheetId="12">[1]Gastos_Inversión_2012!#REF!</definedName>
    <definedName name="Conceptos_MOD" localSheetId="2">[1]Gastos_Inversión_2012!#REF!</definedName>
    <definedName name="Conceptos_MOD" localSheetId="0">[1]Gastos_Inversión_2012!#REF!</definedName>
    <definedName name="Conceptos_MOD" localSheetId="3">[1]Gastos_Inversión_2012!#REF!</definedName>
    <definedName name="Conceptos_MOD" localSheetId="4">[1]Gastos_Inversión_2012!#REF!</definedName>
    <definedName name="Conceptos_MOD" localSheetId="13">[1]Gastos_Inversión_2012!#REF!</definedName>
    <definedName name="Conceptos_MOD" localSheetId="14">[1]Gastos_Inversión_2012!#REF!</definedName>
    <definedName name="Conceptos_MOD" localSheetId="1">[1]Gastos_Inversión_2012!#REF!</definedName>
    <definedName name="Conceptos_MOD" localSheetId="8">[1]Gastos_Inversión_2012!#REF!</definedName>
    <definedName name="Conceptos_MOD" localSheetId="15">[1]Gastos_Inversión_2012!#REF!</definedName>
    <definedName name="Conceptos_MOD" localSheetId="17">[1]Gastos_Inversión_2012!#REF!</definedName>
    <definedName name="Conceptos_MOD" localSheetId="18">[1]Gastos_Inversión_2012!#REF!</definedName>
    <definedName name="Conceptos_MOD" localSheetId="16">[1]Gastos_Inversión_2012!#REF!</definedName>
    <definedName name="Conceptos_MOD" localSheetId="19">[1]Gastos_Inversión_2012!#REF!</definedName>
    <definedName name="Conceptos_MOD">[1]Gastos_Inversión_2012!#REF!</definedName>
    <definedName name="ESTRATREGICOS" localSheetId="9">#REF!</definedName>
    <definedName name="ESTRATREGICOS" localSheetId="5">#REF!</definedName>
    <definedName name="ESTRATREGICOS" localSheetId="6">#REF!</definedName>
    <definedName name="ESTRATREGICOS" localSheetId="7">#REF!</definedName>
    <definedName name="ESTRATREGICOS" localSheetId="10">#REF!</definedName>
    <definedName name="ESTRATREGICOS" localSheetId="11">#REF!</definedName>
    <definedName name="ESTRATREGICOS" localSheetId="12">#REF!</definedName>
    <definedName name="ESTRATREGICOS" localSheetId="2">#REF!</definedName>
    <definedName name="ESTRATREGICOS" localSheetId="0">#REF!</definedName>
    <definedName name="ESTRATREGICOS" localSheetId="3">#REF!</definedName>
    <definedName name="ESTRATREGICOS" localSheetId="4">#REF!</definedName>
    <definedName name="ESTRATREGICOS" localSheetId="13">#REF!</definedName>
    <definedName name="ESTRATREGICOS" localSheetId="14">#REF!</definedName>
    <definedName name="ESTRATREGICOS" localSheetId="1">#REF!</definedName>
    <definedName name="ESTRATREGICOS" localSheetId="8">#REF!</definedName>
    <definedName name="ESTRATREGICOS" localSheetId="15">#REF!</definedName>
    <definedName name="ESTRATREGICOS" localSheetId="17">#REF!</definedName>
    <definedName name="ESTRATREGICOS" localSheetId="18">#REF!</definedName>
    <definedName name="ESTRATREGICOS" localSheetId="16">#REF!</definedName>
    <definedName name="ESTRATREGICOS" localSheetId="19">#REF!</definedName>
    <definedName name="ESTRATREGICOS">#REF!</definedName>
    <definedName name="MUNICIPIOS_CHIP" localSheetId="9">#REF!</definedName>
    <definedName name="MUNICIPIOS_CHIP" localSheetId="5">#REF!</definedName>
    <definedName name="MUNICIPIOS_CHIP" localSheetId="6">#REF!</definedName>
    <definedName name="MUNICIPIOS_CHIP" localSheetId="7">#REF!</definedName>
    <definedName name="MUNICIPIOS_CHIP" localSheetId="10">#REF!</definedName>
    <definedName name="MUNICIPIOS_CHIP" localSheetId="11">#REF!</definedName>
    <definedName name="MUNICIPIOS_CHIP" localSheetId="12">#REF!</definedName>
    <definedName name="MUNICIPIOS_CHIP" localSheetId="2">#REF!</definedName>
    <definedName name="MUNICIPIOS_CHIP" localSheetId="0">#REF!</definedName>
    <definedName name="MUNICIPIOS_CHIP" localSheetId="3">#REF!</definedName>
    <definedName name="MUNICIPIOS_CHIP" localSheetId="4">#REF!</definedName>
    <definedName name="MUNICIPIOS_CHIP" localSheetId="13">#REF!</definedName>
    <definedName name="MUNICIPIOS_CHIP" localSheetId="14">#REF!</definedName>
    <definedName name="MUNICIPIOS_CHIP" localSheetId="1">#REF!</definedName>
    <definedName name="MUNICIPIOS_CHIP" localSheetId="8">#REF!</definedName>
    <definedName name="MUNICIPIOS_CHIP" localSheetId="15">#REF!</definedName>
    <definedName name="MUNICIPIOS_CHIP" localSheetId="17">#REF!</definedName>
    <definedName name="MUNICIPIOS_CHIP" localSheetId="18">#REF!</definedName>
    <definedName name="MUNICIPIOS_CHIP" localSheetId="16">#REF!</definedName>
    <definedName name="MUNICIPIOS_CHIP" localSheetId="19">#REF!</definedName>
    <definedName name="MUNICIPIOS_CHIP">#REF!</definedName>
    <definedName name="SSSS">#REF!</definedName>
    <definedName name="XXX">#REF!</definedName>
  </definedNames>
  <calcPr calcId="191029"/>
  <fileRecoveryPr autoRecover="0"/>
</workbook>
</file>

<file path=xl/calcChain.xml><?xml version="1.0" encoding="utf-8"?>
<calcChain xmlns="http://schemas.openxmlformats.org/spreadsheetml/2006/main">
  <c r="O123" i="8" l="1"/>
  <c r="P123" i="8"/>
  <c r="O119" i="8"/>
  <c r="P119" i="8"/>
  <c r="N119" i="8" s="1"/>
  <c r="O115" i="8"/>
  <c r="P115" i="8"/>
  <c r="N115" i="8" s="1"/>
  <c r="O113" i="8" l="1"/>
  <c r="P113" i="8"/>
  <c r="N113" i="8" s="1"/>
  <c r="O108" i="8"/>
  <c r="P108" i="8"/>
  <c r="N108" i="8" s="1"/>
  <c r="O104" i="8"/>
  <c r="P104" i="8"/>
  <c r="N104" i="8" s="1"/>
  <c r="O77" i="8"/>
  <c r="P77" i="8"/>
  <c r="O35" i="8"/>
  <c r="P35" i="8"/>
  <c r="O27" i="8"/>
  <c r="N9" i="8"/>
  <c r="O9" i="8"/>
  <c r="P9" i="8"/>
  <c r="AG154" i="8" l="1"/>
  <c r="AH154" i="8"/>
  <c r="AF154" i="8"/>
  <c r="AF153" i="8"/>
  <c r="AH141" i="8"/>
  <c r="AF141" i="8"/>
  <c r="AH153" i="8"/>
  <c r="AG152" i="8"/>
  <c r="AH152" i="8"/>
  <c r="AF152" i="8"/>
  <c r="AG151" i="8"/>
  <c r="AH151" i="8"/>
  <c r="AF151" i="8"/>
  <c r="AG150" i="8"/>
  <c r="AH150" i="8"/>
  <c r="AF150" i="8"/>
  <c r="AG149" i="8"/>
  <c r="AH149" i="8"/>
  <c r="AF149" i="8"/>
  <c r="AF148" i="8"/>
  <c r="AG147" i="8"/>
  <c r="AH147" i="8"/>
  <c r="AF147" i="8"/>
  <c r="AG146" i="8"/>
  <c r="AH146" i="8"/>
  <c r="AF146" i="8"/>
  <c r="AG111" i="8"/>
  <c r="AG145" i="8"/>
  <c r="AH145" i="8"/>
  <c r="AF145" i="8"/>
  <c r="AG144" i="8"/>
  <c r="AH144" i="8"/>
  <c r="AF144" i="8"/>
  <c r="AG143" i="8"/>
  <c r="AH143" i="8"/>
  <c r="AF143" i="8"/>
  <c r="AG142" i="8"/>
  <c r="AH142" i="8"/>
  <c r="AF142" i="8"/>
  <c r="AF158" i="8" l="1"/>
  <c r="AG77" i="8"/>
  <c r="AG141" i="8" s="1"/>
  <c r="AJ153" i="8" l="1"/>
  <c r="AG124" i="8"/>
  <c r="AG110" i="8"/>
  <c r="AH9" i="8" l="1"/>
  <c r="AH148" i="8" s="1"/>
  <c r="AH158" i="8" s="1"/>
  <c r="AG9" i="8"/>
  <c r="AG148" i="8" s="1"/>
  <c r="O107" i="8" l="1"/>
  <c r="O106" i="8"/>
  <c r="O105" i="8"/>
  <c r="O103" i="8"/>
  <c r="O102" i="8"/>
  <c r="O101" i="8"/>
  <c r="O100" i="8"/>
  <c r="P100" i="8" s="1"/>
  <c r="O99" i="8"/>
  <c r="O98" i="8"/>
  <c r="O97" i="8"/>
  <c r="O96" i="8"/>
  <c r="P96" i="8" s="1"/>
  <c r="O34" i="8"/>
  <c r="O33" i="8"/>
  <c r="O32" i="8"/>
  <c r="O31" i="8"/>
  <c r="P31" i="8" s="1"/>
  <c r="O30" i="8"/>
  <c r="O29" i="8"/>
  <c r="O28" i="8"/>
  <c r="P27" i="8"/>
  <c r="N27" i="8" s="1"/>
  <c r="O26" i="8"/>
  <c r="O25" i="8"/>
  <c r="O24" i="8"/>
  <c r="O23" i="8"/>
  <c r="O22" i="8"/>
  <c r="O21" i="8"/>
  <c r="O20" i="8"/>
  <c r="O19" i="8"/>
  <c r="O18" i="8"/>
  <c r="O17" i="8"/>
  <c r="O16" i="8"/>
  <c r="O15" i="8"/>
  <c r="O14" i="8"/>
  <c r="O13" i="8"/>
  <c r="O12" i="8"/>
  <c r="O11" i="8"/>
  <c r="O10" i="8"/>
  <c r="O114" i="8"/>
  <c r="N77" i="8" l="1"/>
  <c r="AI123" i="8"/>
  <c r="AI116" i="8"/>
  <c r="AI115" i="8"/>
  <c r="AI109" i="8"/>
  <c r="AI111" i="8"/>
  <c r="AI108" i="8"/>
  <c r="AI79" i="8"/>
  <c r="AI78" i="8"/>
  <c r="AI38" i="8"/>
  <c r="AI37" i="8"/>
  <c r="AI35" i="8"/>
  <c r="AH130" i="8"/>
  <c r="AF130" i="8"/>
  <c r="AI110" i="8"/>
  <c r="AI124" i="8"/>
  <c r="AG46" i="8" l="1"/>
  <c r="AI29" i="8"/>
  <c r="AI27" i="8"/>
  <c r="AI25" i="8"/>
  <c r="AI10" i="8"/>
  <c r="AI46" i="8" l="1"/>
  <c r="AG153" i="8"/>
  <c r="AI9" i="8"/>
  <c r="AG130" i="8"/>
  <c r="AI130" i="8" s="1"/>
  <c r="AD25" i="34"/>
  <c r="AE38" i="34"/>
  <c r="AD53" i="34"/>
  <c r="AE71" i="34"/>
  <c r="AG158" i="8" l="1"/>
  <c r="AD71" i="34"/>
  <c r="AE52" i="16"/>
  <c r="AD52" i="16"/>
  <c r="AE118" i="24" l="1"/>
  <c r="AE116" i="24"/>
  <c r="AE114" i="24"/>
  <c r="AE92" i="24"/>
  <c r="AE90" i="24"/>
  <c r="AE89" i="24"/>
  <c r="AE88" i="24"/>
  <c r="AE87" i="24"/>
  <c r="AE80" i="24"/>
  <c r="AE79" i="24"/>
  <c r="AE74" i="24"/>
  <c r="AG74" i="24" s="1"/>
  <c r="AE73" i="24"/>
  <c r="AG73" i="24" s="1"/>
  <c r="AE72" i="24"/>
  <c r="AE71" i="24"/>
  <c r="AF71" i="24" s="1"/>
  <c r="AG71" i="24" s="1"/>
  <c r="AE70" i="24"/>
  <c r="AF70" i="24" s="1"/>
  <c r="AG70" i="24" s="1"/>
  <c r="AE69" i="24"/>
  <c r="AF69" i="24" s="1"/>
  <c r="AG69" i="24" s="1"/>
  <c r="AE68" i="24"/>
  <c r="AF68" i="24" s="1"/>
  <c r="AG68" i="24" s="1"/>
  <c r="AE67" i="24"/>
  <c r="AE66" i="24"/>
  <c r="AG66" i="24" s="1"/>
  <c r="AE65" i="24"/>
  <c r="AG65" i="24" s="1"/>
  <c r="AE63" i="24"/>
  <c r="AE62" i="24"/>
  <c r="AE58" i="24"/>
  <c r="AG58" i="24" s="1"/>
  <c r="AE54" i="24"/>
  <c r="AG54" i="24" s="1"/>
  <c r="AE53" i="24"/>
  <c r="AG53" i="24" s="1"/>
  <c r="AE45" i="24"/>
  <c r="AE37" i="24"/>
  <c r="AG37" i="24" s="1"/>
  <c r="AE33" i="24"/>
  <c r="AE32" i="24"/>
  <c r="AE31" i="24"/>
  <c r="AE30" i="24"/>
  <c r="AG30" i="24" s="1"/>
  <c r="AG29" i="24"/>
  <c r="AE29" i="24"/>
  <c r="AE28" i="24"/>
  <c r="AG28" i="24" s="1"/>
  <c r="AE27" i="24"/>
  <c r="AG27" i="24" s="1"/>
  <c r="AE25" i="24"/>
  <c r="AG25" i="24" s="1"/>
  <c r="AE24" i="24"/>
  <c r="AE23" i="24"/>
  <c r="AE22" i="24"/>
  <c r="AE21" i="24"/>
  <c r="AE19" i="24"/>
  <c r="AE17" i="24"/>
  <c r="AE15" i="24"/>
  <c r="AG15" i="24" s="1"/>
  <c r="AE14" i="24"/>
  <c r="AG14" i="24" s="1"/>
  <c r="AE13" i="24"/>
  <c r="AG13" i="24" s="1"/>
  <c r="AE12" i="24"/>
  <c r="AG12" i="24" s="1"/>
  <c r="AE11" i="24"/>
  <c r="AG11" i="24" s="1"/>
  <c r="AG18" i="18" l="1"/>
  <c r="AG17" i="18"/>
  <c r="AG15" i="18"/>
  <c r="AG14" i="18"/>
  <c r="AG11" i="18"/>
  <c r="AE96" i="28" l="1"/>
  <c r="AD87" i="28"/>
  <c r="AD72" i="28"/>
  <c r="AE68" i="28"/>
  <c r="AE66" i="28"/>
  <c r="AE56" i="28"/>
  <c r="AE54" i="28"/>
  <c r="AE36" i="28"/>
  <c r="AE16" i="28"/>
  <c r="AD16" i="28"/>
  <c r="AG110" i="27" l="1"/>
  <c r="AG109" i="27"/>
  <c r="P104" i="27"/>
  <c r="P103" i="27"/>
  <c r="P102" i="27"/>
  <c r="P101" i="27"/>
  <c r="P100" i="27"/>
  <c r="AG99" i="27"/>
  <c r="AG98" i="27"/>
  <c r="AG94" i="27"/>
  <c r="AG93" i="27"/>
  <c r="AG87" i="27"/>
  <c r="AG86" i="27"/>
  <c r="AG85" i="27"/>
  <c r="AG84" i="27"/>
  <c r="AG82" i="27"/>
  <c r="AG81" i="27"/>
  <c r="AG80" i="27"/>
  <c r="AG74" i="27"/>
  <c r="AG73" i="27"/>
  <c r="AG72" i="27"/>
  <c r="AG71" i="27"/>
  <c r="AG33" i="27"/>
  <c r="AG19" i="27"/>
  <c r="AG17" i="27"/>
  <c r="AG15" i="17" l="1"/>
  <c r="AG14" i="17"/>
  <c r="AG13" i="17"/>
  <c r="AG12" i="17"/>
  <c r="AG11" i="17"/>
  <c r="AG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FELIPE SALCEDO</author>
  </authors>
  <commentList>
    <comment ref="AB5" authorId="0" shapeId="0" xr:uid="{00000000-0006-0000-0200-000001000000}">
      <text>
        <r>
          <rPr>
            <b/>
            <sz val="9"/>
            <color indexed="81"/>
            <rFont val="Tahoma"/>
            <family val="2"/>
          </rPr>
          <t>JUAN FELIPE SALCEDO:</t>
        </r>
        <r>
          <rPr>
            <sz val="9"/>
            <color indexed="81"/>
            <rFont val="Tahoma"/>
            <family val="2"/>
          </rPr>
          <t xml:space="preserve">
codigo IMCY o de hacienda</t>
        </r>
      </text>
    </comment>
    <comment ref="AD5" authorId="0" shapeId="0" xr:uid="{00000000-0006-0000-0200-000002000000}">
      <text>
        <r>
          <rPr>
            <b/>
            <sz val="9"/>
            <color indexed="81"/>
            <rFont val="Tahoma"/>
            <family val="2"/>
          </rPr>
          <t>JUAN FELIPE SALCEDO:</t>
        </r>
        <r>
          <rPr>
            <sz val="9"/>
            <color indexed="81"/>
            <rFont val="Tahoma"/>
            <family val="2"/>
          </rPr>
          <t xml:space="preserve">
apropiacion por actividad o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Eliud Montoya</author>
  </authors>
  <commentList>
    <comment ref="G9" authorId="0" shapeId="0" xr:uid="{00000000-0006-0000-0900-000001000000}">
      <text>
        <r>
          <rPr>
            <b/>
            <sz val="9"/>
            <color indexed="81"/>
            <rFont val="Tahoma"/>
            <family val="2"/>
          </rPr>
          <t>Eliud Montoya:</t>
        </r>
        <r>
          <rPr>
            <sz val="9"/>
            <color indexed="81"/>
            <rFont val="Tahoma"/>
            <family val="2"/>
          </rPr>
          <t xml:space="preserve">
Incluir la letra I, que queden las siglas CIDDY</t>
        </r>
      </text>
    </comment>
    <comment ref="G13" authorId="0" shapeId="0" xr:uid="{00000000-0006-0000-0900-000002000000}">
      <text>
        <r>
          <rPr>
            <b/>
            <sz val="9"/>
            <color indexed="81"/>
            <rFont val="Tahoma"/>
            <family val="2"/>
          </rPr>
          <t>Eliud Montoya:</t>
        </r>
        <r>
          <rPr>
            <sz val="9"/>
            <color indexed="81"/>
            <rFont val="Tahoma"/>
            <family val="2"/>
          </rPr>
          <t xml:space="preserve">
Cambiar la palabra Integral por Infantil</t>
        </r>
      </text>
    </comment>
    <comment ref="G23" authorId="0" shapeId="0" xr:uid="{00000000-0006-0000-0900-000003000000}">
      <text>
        <r>
          <rPr>
            <b/>
            <sz val="9"/>
            <color indexed="81"/>
            <rFont val="Tahoma"/>
            <family val="2"/>
          </rPr>
          <t>Eliud Montoya:</t>
        </r>
        <r>
          <rPr>
            <sz val="9"/>
            <color indexed="81"/>
            <rFont val="Tahoma"/>
            <family val="2"/>
          </rPr>
          <t xml:space="preserve">
Cambiar la palabra Atención por Acompañamiento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EDWARD ALVAREZ</author>
  </authors>
  <commentList>
    <comment ref="G92" authorId="0" shapeId="0" xr:uid="{00000000-0006-0000-0A00-000001000000}">
      <text>
        <r>
          <rPr>
            <b/>
            <sz val="9"/>
            <color indexed="81"/>
            <rFont val="Tahoma"/>
            <family val="2"/>
          </rPr>
          <t>EDWARD ALVAREZ:</t>
        </r>
        <r>
          <rPr>
            <sz val="9"/>
            <color indexed="81"/>
            <rFont val="Tahoma"/>
            <family val="2"/>
          </rPr>
          <t xml:space="preserve">
PRAES
</t>
        </r>
      </text>
    </comment>
  </commentList>
</comments>
</file>

<file path=xl/sharedStrings.xml><?xml version="1.0" encoding="utf-8"?>
<sst xmlns="http://schemas.openxmlformats.org/spreadsheetml/2006/main" count="7321" uniqueCount="2357">
  <si>
    <t>PROGRAMA</t>
  </si>
  <si>
    <t>TIPO DE META Incremento, Reducción o Mantenimiento</t>
  </si>
  <si>
    <t>FUNCIONARIO (S) RESPONSABLE (S)</t>
  </si>
  <si>
    <t>PROYECTO</t>
  </si>
  <si>
    <t>RECURSOS</t>
  </si>
  <si>
    <t>OBSERVACIONES</t>
  </si>
  <si>
    <t>INDICADOR</t>
  </si>
  <si>
    <t>CODIGO</t>
  </si>
  <si>
    <t>NOMBRE</t>
  </si>
  <si>
    <t>APROPIACION INICIAL</t>
  </si>
  <si>
    <t>IMDERTY</t>
  </si>
  <si>
    <t>MEDIOS DE VERIFICACIÓN</t>
  </si>
  <si>
    <t>FECHA TERMINACIÓN DE LA ACTIVIDAD</t>
  </si>
  <si>
    <t>CANTIDAD PROGRAMADA 2020</t>
  </si>
  <si>
    <t>PROGRAMACIÓN/EJECUCIÓN</t>
  </si>
  <si>
    <t>APROPIACION DEFINITIVA TRIM I</t>
  </si>
  <si>
    <t>EJECUCIÓN TRIM I</t>
  </si>
  <si>
    <t>%</t>
  </si>
  <si>
    <t>NOMBRE DE PROYECTO</t>
  </si>
  <si>
    <t xml:space="preserve">SECRETARIA RESPONSABLE </t>
  </si>
  <si>
    <t>Secretaría de educación</t>
  </si>
  <si>
    <t>Número</t>
  </si>
  <si>
    <t>Número de Elementos didácticos (cartillas) con enfoque étnico indígena, fortalecidos.</t>
  </si>
  <si>
    <t xml:space="preserve">Plan de Gobernanza indígena </t>
  </si>
  <si>
    <t>Gobernanza étnica</t>
  </si>
  <si>
    <t>YUMBO ÉTNICO: INDÍGENAS</t>
  </si>
  <si>
    <t>Número de docentes con enfoque étnico indígena, formados.</t>
  </si>
  <si>
    <t>Modelo de Lengua propia fortalecido.</t>
  </si>
  <si>
    <t>Acciones de Fortalecimiento organizativo al deporte.</t>
  </si>
  <si>
    <t xml:space="preserve">Apoyo a la gestión Fondo Álvaro Ulcue Choqué.  </t>
  </si>
  <si>
    <t>Secretaria de Salud</t>
  </si>
  <si>
    <t>Modelo de Medicina propia implementado.</t>
  </si>
  <si>
    <t>Apoyo a la gestión de conformación de la AIC.</t>
  </si>
  <si>
    <t>Oficina de Desarrollo Económico</t>
  </si>
  <si>
    <t>Proyectos de manufactura indígena concertado y gestionado.</t>
  </si>
  <si>
    <t>Acompañamiento para la concertación y gestión de los componentes del Plan de Vida de los pueblos indígenas.</t>
  </si>
  <si>
    <t>Secretaría de Bienestar Social y Participación Ciudadana</t>
  </si>
  <si>
    <t>Número de personas en procesos de control social a la gestión pública, formadas.</t>
  </si>
  <si>
    <t>Un Yumbo planificado</t>
  </si>
  <si>
    <t>YUMBO CON GOBERNABILIDAD Y FORTALECIMIENTO INSTITUCIONAL</t>
  </si>
  <si>
    <t>Secretaría de Gestión Humana</t>
  </si>
  <si>
    <t>Número de informes de actualización de vacantes reportadas para concurso de méritos ante la Comisión Nacional del Servicio Civil, realizados.</t>
  </si>
  <si>
    <t>Oficina de defensoría al Ciudadano en servicios de salud, creada.</t>
  </si>
  <si>
    <t>Número de informes de Seguimiento Jornadas los Subcomités técnicos de justicia transicional, construidos.</t>
  </si>
  <si>
    <t xml:space="preserve">Número de informes de Seguimiento a Comité Territorial de Justicia transicional, construidos. </t>
  </si>
  <si>
    <t>Número de caracterizaciones a la población víctima del conflicto armado, realizadas.</t>
  </si>
  <si>
    <t>Número de Planes de Acción Territorial para la atención y reparación integral a las víctimas del conflicto armado, formulado y actualizado.</t>
  </si>
  <si>
    <t>Numero</t>
  </si>
  <si>
    <t>Oficina de acompañamiento para la Mujer, creada.</t>
  </si>
  <si>
    <t xml:space="preserve">Número de líderes y lideresas comunales en la escuela Formador de Formadores, participando. </t>
  </si>
  <si>
    <t>Número de dignatarios y dignatarias sociales y comunitarios con formación comunal permanente, beneficiados.</t>
  </si>
  <si>
    <t>Número dignatarios y dignatarias comunales en ruta de formación empresarial, beneficiados.</t>
  </si>
  <si>
    <t>Oficina de Prensa y Comunicaciones</t>
  </si>
  <si>
    <t>Numero de Planes Estratégicos de Comunicaciones, implementados.</t>
  </si>
  <si>
    <t xml:space="preserve">Instancias de prevención y coordinación de lucha contra la corrupción, fortalecida. </t>
  </si>
  <si>
    <t xml:space="preserve">Número de Jornadas participativas de Seguimiento y Evaluación, lideradas por Consejo Territorial de Planeación. </t>
  </si>
  <si>
    <t>Número de componentes de transparencia activa, implementados.</t>
  </si>
  <si>
    <t>UMATA</t>
  </si>
  <si>
    <t>Formular un PESPI en el Municipio de Yumbo durante el periodo 2020-2023</t>
  </si>
  <si>
    <t>Formular un PETIC en el Municipio de Yumbo durante el periodo 2020-2023</t>
  </si>
  <si>
    <t>Rediseño institucional implementado.</t>
  </si>
  <si>
    <t>Articulación Regional</t>
  </si>
  <si>
    <t>Sistema de Información Geográfica para la Gestión Territorial Estandarizada desarrollado</t>
  </si>
  <si>
    <t>Planeación territorial</t>
  </si>
  <si>
    <t>Secretaría de Hacienda</t>
  </si>
  <si>
    <t>Estrategia para impulsar la cultura tributaria a los contribuyentes, implementada.</t>
  </si>
  <si>
    <t>Expedientes tributarios, fiscalizados. </t>
  </si>
  <si>
    <t>Pesos/Col</t>
  </si>
  <si>
    <t>Cartera morosa del municipio, recuperada.</t>
  </si>
  <si>
    <t>Unidad de formulación de proyectos estratégicos, creada.</t>
  </si>
  <si>
    <t>Unidad de gobernanza de datos, creada.</t>
  </si>
  <si>
    <t>Plataforma de potenciales beneficiados a programas institucionales, diseñada e implementada.</t>
  </si>
  <si>
    <t>Sistema integral de Información, Monitoreo y Control Territorial Municipal, desarrollado</t>
  </si>
  <si>
    <t>Número de actualizaciones de la Base de datos del Sisbén, realizadas.</t>
  </si>
  <si>
    <t>Número de etapas del proceso de revisión general de la estratificación urbana, realizadas.</t>
  </si>
  <si>
    <t>Número de componentes del Expediente Municipal, actualizado.</t>
  </si>
  <si>
    <t>Plan de Ordenamiento Territorial, formulado y adoptado.</t>
  </si>
  <si>
    <t>Zonas wifi públicas correctamente, operando.</t>
  </si>
  <si>
    <t xml:space="preserve">Puntos digitales correctamente, operando. </t>
  </si>
  <si>
    <t>Numero de Laboratorios de Excelencia e innovación tecnológica formulados e implementados.</t>
  </si>
  <si>
    <t>Municipio de Yumbo certificado ante la Comisión de Regulación de Comunicaciones (CRC) por eliminación de barreras al despliegue de infraestructura.</t>
  </si>
  <si>
    <t>Sistemas de información para la planeación estratégica, implementado.</t>
  </si>
  <si>
    <t>Secretaría Jurídica</t>
  </si>
  <si>
    <t>Política de prevención del daño antijurídico y defensa de los intereses del municipio, actualizada e implementada.</t>
  </si>
  <si>
    <t>Oficina de Control Interno</t>
  </si>
  <si>
    <t>Proceso de auditoria tecnológicamente implementado.</t>
  </si>
  <si>
    <t>Oficina de Control Disciplinario</t>
  </si>
  <si>
    <t xml:space="preserve">Número de Salas de audiencias para aplicación del proceso disciplinario, implementadas. </t>
  </si>
  <si>
    <t xml:space="preserve">Número de Servidores Públicos beneficiados con jornadas de prevención de conductas disciplinables (Caso: COVID-19).  </t>
  </si>
  <si>
    <t>Sistema de Seguimiento y Evaluación al Plan de Desarrollo Municipal, implementado.</t>
  </si>
  <si>
    <t xml:space="preserve">Número de Servidores públicos beneficiados con el sistema de Gestión de la Seguridad y la salud en el Trabajo. </t>
  </si>
  <si>
    <t xml:space="preserve">Número de Familias de los empleados públicos beneficiadas con el Plan de Bienestar Institucional. </t>
  </si>
  <si>
    <t>Numeros de líneas de acción del Sistema de Atención al Ciudadano en la administración central, implementados.</t>
  </si>
  <si>
    <t xml:space="preserve">Número de Planes Institucionales de Capacitación para los empleados públicos del municipio, implementados. </t>
  </si>
  <si>
    <t>Implementar un modelo de turismo sostenible en las reservas nacionales del Municipio, fortaleciendo los procesos existentes.</t>
  </si>
  <si>
    <t>Desarrollo Turístico</t>
  </si>
  <si>
    <t>Creemos en un Yumbo más productivo y competitivo</t>
  </si>
  <si>
    <t>YUMBO PRODUCTIVO</t>
  </si>
  <si>
    <t>Plan de turismo de impacto regional formulado e implementado.</t>
  </si>
  <si>
    <t>Número de nuevos emprendimientos turísticos creados.</t>
  </si>
  <si>
    <t>Número de emprendimientos turísticos con asistencia y acompañamiento técnico.</t>
  </si>
  <si>
    <t>Número rutas turísticas creadas.</t>
  </si>
  <si>
    <t>Mesa intersectorial empresarial, creada.</t>
  </si>
  <si>
    <t>Fomento a la educación terciaria</t>
  </si>
  <si>
    <t>Banco de Oportunidades, gestionado.</t>
  </si>
  <si>
    <t>Sistema Integrado de Emprendimiento, creado e implementado.</t>
  </si>
  <si>
    <t>Secretaría de Educación</t>
  </si>
  <si>
    <t>Proyecto Educativo Institucional (PEI), con enfoque diferencial Ajustado.</t>
  </si>
  <si>
    <t>Proyecto Educativo Rural (PER), con enfoque diferencial formulado.</t>
  </si>
  <si>
    <t>Proyecto Educativo Comunitario (PEC), con enfoque diferencial formulado.</t>
  </si>
  <si>
    <t>Número de Instituciones Educativas oficiales articuladas con Programas de Media Técnica.</t>
  </si>
  <si>
    <t>Número de Instituciones Educativas con Programas PREICFES, implementado.</t>
  </si>
  <si>
    <t>Fondo de Becas para la Educación Terciaria del Municipio de Yumbo, Creado.</t>
  </si>
  <si>
    <t>IMETY</t>
  </si>
  <si>
    <t>Agencia Pública de Gestión y Colocación de Empleo, implementada.</t>
  </si>
  <si>
    <t>Competencias para la Producción y la competitividad</t>
  </si>
  <si>
    <t>Número de personas en artes y oficios y emprendimiento, certificadas.</t>
  </si>
  <si>
    <t>Número de proyectos productivos generados con emprendedores.</t>
  </si>
  <si>
    <t>Proyectos Productivos con inclusión</t>
  </si>
  <si>
    <t>Proyectos productivos para la población vulnerable.</t>
  </si>
  <si>
    <t>Número de proyectos productivos generados con los grupos de población especial y en situación de vulnerabilidad.</t>
  </si>
  <si>
    <t>Número de estudios de oferta y demanda laboral, actualizados.</t>
  </si>
  <si>
    <t>Empleo de calidad</t>
  </si>
  <si>
    <t>Competitividad, innovación, empleo de calidad e identidad territorial en Yumbo</t>
  </si>
  <si>
    <t>Número de aprendices con asistencia técnica empresarial vinculados.</t>
  </si>
  <si>
    <t>Número de empleos de calidad logrados mediante gestión con las empresas de la zona industrial.</t>
  </si>
  <si>
    <t>Número de personas vinculadas laboralmente mediante acompañamiento de la Unidad de Desarrollo Económico.</t>
  </si>
  <si>
    <t>Alianzas de gestión de recursos para emprendedores con enfoque diferencial, Implementada.</t>
  </si>
  <si>
    <t>Emprendimiento</t>
  </si>
  <si>
    <t>Programa de emprendimiento dirigido a la población con discapacidad.</t>
  </si>
  <si>
    <t>Rutas para el emprendimiento de los adultos mayores implementada.</t>
  </si>
  <si>
    <t>Número de nuevas empresas asentadas en el Municipio de Yumbo.</t>
  </si>
  <si>
    <t>Número de proyectos de innovación, tecnología y emprendimiento realizados con MIPYMES del Municipio de Yumbo en el periodo 2020-2023.</t>
  </si>
  <si>
    <t>Número de proyectos de innovación, tecnología y emprendimiento realizados con alumnos de las instituciones educativas del Municipio de Yumbo en el periodo 2020-2023.</t>
  </si>
  <si>
    <t>Número de proyectos con asistencia técnica en emprendimiento asociativo.</t>
  </si>
  <si>
    <t>Número de MIPYMES con asistencia técnica en la utilización de herramientas Tic.</t>
  </si>
  <si>
    <t>Número de MIPYMES con asistencia técnica organizacional.</t>
  </si>
  <si>
    <t>IMVIYUMBO</t>
  </si>
  <si>
    <t xml:space="preserve">Número de predios, titulados. </t>
  </si>
  <si>
    <t>Vivienda nueva</t>
  </si>
  <si>
    <t>Vivienda Digna y Hábitat</t>
  </si>
  <si>
    <t>Número de subsidios para vivienda VIP y VIS nueva, adjudicados con enfoque diferencial.</t>
  </si>
  <si>
    <t>Secretaría de Infraestructura y Servicios Públicos</t>
  </si>
  <si>
    <t>Número de estudios y diseños de infraestructura vial (vías, puentes, vehiculares y peatonales).</t>
  </si>
  <si>
    <t>Yumbo con Mejores vías para la movilidad</t>
  </si>
  <si>
    <t>Yumbo Urbano, Renovado y Sostenible</t>
  </si>
  <si>
    <t xml:space="preserve">Secretaría de Infraestructura y Servicios Públicos </t>
  </si>
  <si>
    <t>Metros lineales</t>
  </si>
  <si>
    <t xml:space="preserve"> Metros lineales de vías urbanas intervenidas con actividades de mejoramiento.</t>
  </si>
  <si>
    <t xml:space="preserve"> Metros lineales de vías urbanas intervenidas con actividades de rehabilitación.</t>
  </si>
  <si>
    <t>Metros lineales de vías urbanas intervenidas con actividades de mantenimiento .</t>
  </si>
  <si>
    <t>Metros lineales de reposición de canales y colectores programados en el PSMV de la zona urbana del municipio de Yumbo.</t>
  </si>
  <si>
    <t>Yumbo, con Servicios Públicos de calidad</t>
  </si>
  <si>
    <t>Número de eliminaciones de puntos de vertimiento colectivo en la zona urbana del Municipio de Yumbo.</t>
  </si>
  <si>
    <t>Metros lineales de la red de alcantarillado con reposición (MIB).</t>
  </si>
  <si>
    <t>Metros lineales de la red de acueducto con reposición (MIB).</t>
  </si>
  <si>
    <t>Plan Maestro de Alcantarillado elaborados.</t>
  </si>
  <si>
    <t>Número de suscriptores de los estratos 1,2 y 3 con beneficio de subsidio de acueducto, alcantarillado y aseo.</t>
  </si>
  <si>
    <t>Plan de gestión y contingencia para los servicios de acueducto y alcantarillado del Municipio de Yumbo, implementado</t>
  </si>
  <si>
    <t>Plan Maestro de Acueducto formulado.</t>
  </si>
  <si>
    <t>o</t>
  </si>
  <si>
    <t>Número de sistemas de acueducto mejorados.</t>
  </si>
  <si>
    <t>Edificios Públicos renovados  y /o mantenidos (Camy; Complejo Titan; Umata; Comisaría de Familia; Centro Vida y 3 CDI</t>
  </si>
  <si>
    <t>Yumbo, con Mejores Edificios Públicos</t>
  </si>
  <si>
    <t>Edificio de la Plaza de mercado renovado y mantenido.</t>
  </si>
  <si>
    <t xml:space="preserve">Metros Lineales </t>
  </si>
  <si>
    <t>Metros Lineales de alcantarillado en la zona industrial, construidos.</t>
  </si>
  <si>
    <t>La industria con Servicios Públicos de Calidad</t>
  </si>
  <si>
    <t>Yumbo Industrial y Competitivo.</t>
  </si>
  <si>
    <t>Metros lineales de alcantarillado en la zona industrial (Acopi y Cencar), rehabilitados.</t>
  </si>
  <si>
    <t>Metros lineales de colectores principales y emisor final construidos en la Zona Industrial del Municipio de Yumbo.</t>
  </si>
  <si>
    <t>Número de PTAR de tratamiento construidas en la Zona Sur del Municipio de Yumbo.</t>
  </si>
  <si>
    <t>Unidad</t>
  </si>
  <si>
    <t>Estudios para vías paralelas al corredor férreo de la zona industrial del Municipio de Yumbo, elaborado.</t>
  </si>
  <si>
    <t>Vías industriales para la competitividad</t>
  </si>
  <si>
    <t>Km de vías</t>
  </si>
  <si>
    <t xml:space="preserve"> Km de vías zona industrial con actividades de mejoramiento, ejecutadas.</t>
  </si>
  <si>
    <t>Km de vías zona industrial con actividades de rehabilitación, ejecutadas.</t>
  </si>
  <si>
    <t>Km de vías en zona industrial con actividades de mantenimiento, ejecutadas.</t>
  </si>
  <si>
    <t>Número de sistemas de alcantarillado y tratamiento entregadas por el Municipio de Yumbo para operación (Miravalle; La Carolina; Pilas de Dapa; El Rodadero; Rinconcito; Pedregal; Mulaló; 2 en San Marcos).</t>
  </si>
  <si>
    <t>El campo con Servicios Públicos de Calidad</t>
  </si>
  <si>
    <t>Yumbo Rural y Productivo</t>
  </si>
  <si>
    <t>Metros Lineales</t>
  </si>
  <si>
    <t>Metros Lineales de red de alcantarillado con mantenimiento en la zona rural del Municipio de Yumbo</t>
  </si>
  <si>
    <t>Metros Lineales de red de alcantarillado construidos en la zona rural del Municipio de Yumbo</t>
  </si>
  <si>
    <t>Número de sistemas de alcantarillado y PTAR rurales con diseño y construidas y entregadas para operación en la zona rural.</t>
  </si>
  <si>
    <t>Número de sistemas de Acueducto Rurales con IRCA &lt;= 5 implementados.</t>
  </si>
  <si>
    <t>Km</t>
  </si>
  <si>
    <t>Km construidos de vías rurales integrados a la malla de movilidad del Municipio de Yumbo (Mangavieja-Miravalle Norte) (Pedregal- Sector Cachibi).</t>
  </si>
  <si>
    <t>Vías rurales para la productividad</t>
  </si>
  <si>
    <t xml:space="preserve"> Km de vías rurales  intervenidas con actividades de Mejoramiento.</t>
  </si>
  <si>
    <t>Km de vías rurales  intervenidas con actividades de rehabilitación.</t>
  </si>
  <si>
    <t xml:space="preserve">Km de vías rurales intervenidas con actividades de mantenimiento. </t>
  </si>
  <si>
    <t>Yumbo Ciudad Inteligente.</t>
  </si>
  <si>
    <t>Prevención situacional del delito</t>
  </si>
  <si>
    <t>YUMBO SEGURO</t>
  </si>
  <si>
    <t xml:space="preserve">Secretaría General </t>
  </si>
  <si>
    <t>Número de luminarias en el territorio del Municipio de Yumbo, instaladas.</t>
  </si>
  <si>
    <t>Secretaría de Tránsito</t>
  </si>
  <si>
    <t>Número de semáforos del Municipio, modernizados.</t>
  </si>
  <si>
    <t>Número de Acciones de Derechos Humanos a  las personas migrantes, refugiadas, apátridas y víctimas de la trata de personas.</t>
  </si>
  <si>
    <t>Promoción, protección y Defensa de los DDHH y el DIH</t>
  </si>
  <si>
    <t>Yumbo Seguro es respeto y promoción de los DD.HH</t>
  </si>
  <si>
    <t>Secretaría de Paz y Convivencia</t>
  </si>
  <si>
    <t>Número de sesiones del Consejo Municipal de Cultura de Paz, Derechos Humanos y Derecho Internacional Humanitario realizados.</t>
  </si>
  <si>
    <t>Número de estrategias en defensa y promoción de los Derechos Humanos implementadas.</t>
  </si>
  <si>
    <t xml:space="preserve">Número de campañas de sensibilización frente a la erradicación del trabajo infantil, maltrato infantil, abuso y explotación laboral implementada. </t>
  </si>
  <si>
    <t>Protección ciudadana.</t>
  </si>
  <si>
    <t>Entornos Seguros para población vulnerable</t>
  </si>
  <si>
    <t>Número de seguimientos al  medio familiar de los niños, niñas y adolescentes víctimas de violencia egresados de la modalidad de Hogar de Paso, realizados</t>
  </si>
  <si>
    <t xml:space="preserve">Número de mujeres víctimas de violencia  atendidas en el Hogar de Acogida, remitidas por las entidades competentes </t>
  </si>
  <si>
    <t>Número de seguimientos al medio familiar de la mujer víctima de violencia egresada de la modalidad de Hogar de Acogida, verificados.</t>
  </si>
  <si>
    <t xml:space="preserve">Número de actividades y obras realizadas para la prevención del riesgo y protección de la infraestructura física. </t>
  </si>
  <si>
    <t>Cultura de prevención y atención del riesgo.</t>
  </si>
  <si>
    <t>Yumbo Gestiona sus Riesgos</t>
  </si>
  <si>
    <t xml:space="preserve">Estrategia de Respuesta Municipal al riesgo, implementada. </t>
  </si>
  <si>
    <t>Organismos de Socorro, con capacidad de planeación y operación.</t>
  </si>
  <si>
    <t>Número de Planes Escolares de Gestión del Riesgo y Atención de Desastres, implementados.</t>
  </si>
  <si>
    <t>Número de jornadas de convivencia y seguridad dirigidas a jóvenes en el municipio de Yumbo realizadas.</t>
  </si>
  <si>
    <t>Convivencia para vivir en paz.</t>
  </si>
  <si>
    <t>Yumbo protege la vida y la sana convivencia</t>
  </si>
  <si>
    <t>Número de campañas cívicas de integración ciudadana con la fuerza pública desarrolladas.</t>
  </si>
  <si>
    <t>Número de Familias beneficiadas con el programa de inhumación de personas pobres de solemnidad y NN.</t>
  </si>
  <si>
    <t>Número de jóvenes en alto riesgo beneficiados con programa de resocialización integral.</t>
  </si>
  <si>
    <t>Número de jornadas descentralizadas de la comisaria de familia realizadas.</t>
  </si>
  <si>
    <t>Operatividad de la comisaria de familia del Municipio, fortalecida.</t>
  </si>
  <si>
    <t>Programa de control urbanístico y control de bordes formulado e implementado.</t>
  </si>
  <si>
    <t>Control urbanístico y espacio público para la convivencia</t>
  </si>
  <si>
    <t>Entornos seguros y de convivencia</t>
  </si>
  <si>
    <t>Número de jornadas de sensibilización por contaminación de ruido a establecimientos comerciales realizados.</t>
  </si>
  <si>
    <t xml:space="preserve">Número de establecimientos de comercio visitados para verificación de cumplimiento de normas. </t>
  </si>
  <si>
    <t>Número de Jornadas de Recuperación y sensibilización sobre el buen uso del Espacio Público.</t>
  </si>
  <si>
    <t>Número de intervenciones anuales de regulación, vigilancia y control del espacio público realizadas en los sitios de mayor ocupación y/o perturbación.</t>
  </si>
  <si>
    <t>Número de Equipos de agentes cívicos creados.</t>
  </si>
  <si>
    <t xml:space="preserve">Alianzas con guardabosques locales (que permitan incluso la resocialización de jóvenes) establecidas. </t>
  </si>
  <si>
    <t>Yumbo Seguro con Áreas Protegidas.</t>
  </si>
  <si>
    <t>Creemos en un Yumbo más seguro</t>
  </si>
  <si>
    <t>Número de árboles sembrados.</t>
  </si>
  <si>
    <t>Sistema de monitoreo basado en alertas tempranas para la prevención de riesgos ambientales frente al cambio climático en las áreas de importancia estratégica del municipio de Yumbo gestionado e implementado</t>
  </si>
  <si>
    <t>Número de subsidios municipales para reubicación de vivienda localizadas en zonas de alto riesgo adjudicados.</t>
  </si>
  <si>
    <t>Subsidios para mejoramiento de vivienda de interés social.</t>
  </si>
  <si>
    <t>Secretaría General</t>
  </si>
  <si>
    <t>Porcentaje</t>
  </si>
  <si>
    <t xml:space="preserve">Plan de expansión de alumbrado público para la seguridad, la paz y la convivencia implementado. </t>
  </si>
  <si>
    <t>Alumbrado público para la seguridad, la paz y la convivencia.</t>
  </si>
  <si>
    <t xml:space="preserve">Número de vehículos de tracción animal, sustituidos. </t>
  </si>
  <si>
    <t>Yumbo con movilidad y transporte seguro</t>
  </si>
  <si>
    <t>Número de operativos en transporte público de la Campaña “Viaja Seguro, en Corredores Seguros”, realizados.</t>
  </si>
  <si>
    <t>Número de mobiliario urbano de paraderos de servicio público, instalados.</t>
  </si>
  <si>
    <t>Número de dispositivos de seguridad vial, instalados.</t>
  </si>
  <si>
    <t>ML</t>
  </si>
  <si>
    <t>Metros lineales de la Red vial a cargo de la entidad municipal señalizada.</t>
  </si>
  <si>
    <t xml:space="preserve">Número de zonas azules o parqueaderos implementadas. </t>
  </si>
  <si>
    <t>Plan Local de Seguridad Vial implementado.</t>
  </si>
  <si>
    <t xml:space="preserve">Acciones institucionales efectivas en seguridad y convivencia para la implementación y operatividad del Código Nacional de Policía (Ley 1801 de 2016). </t>
  </si>
  <si>
    <t>Yumbo Seguro es una tarea de todos.</t>
  </si>
  <si>
    <t xml:space="preserve">Número de Organismos de seguridad, justicia y registro fortalecidos. </t>
  </si>
  <si>
    <t xml:space="preserve">Número de mantenimientos a sistema  tecnológico para la seguridad, realizado. </t>
  </si>
  <si>
    <t xml:space="preserve">Número de sistemas tecnológicos para la seguridad instalados. </t>
  </si>
  <si>
    <t>Número de Sistemas e instrumentos alternativos de participación ciudadana para la vigilancia y la seguridad implementados (Comité de Seguridad Comunal, Guardia Indígena; buzones, línea telefónica,  urna virtual y sistema de recompensas).</t>
  </si>
  <si>
    <t xml:space="preserve">Número de documentos de investigación sobre temas de seguridad, realizadas. </t>
  </si>
  <si>
    <t>Plan de contingencia para víctimas de conflicto armado con entidades de SNARIV local y participación de las víctimas actualizado e implementado</t>
  </si>
  <si>
    <t>Plan de prevención, protección y garantías de no repetición con entidades de SNARIV local y participación de las víctimas actualizado e implementado</t>
  </si>
  <si>
    <t>Plan Integral de Seguridad y Convivencia Ciudadana para ciudadanos y líderes sociales formulado e implementado.</t>
  </si>
  <si>
    <t>Número de niños como gestores de paz y resolución de conflictos para la prevención de la violencia y el bullying capacitados</t>
  </si>
  <si>
    <t>Todos Preparados para el Desarrollo de la Primera Infancia</t>
  </si>
  <si>
    <t>Fortalecimiento de la Secretaría de Educación</t>
  </si>
  <si>
    <t>YUMBO EDUCADO</t>
  </si>
  <si>
    <t>Número de alianzas descentralizadas dirigidas a programas en beneficio de la primera infancia, infancia y adolescencia fortalecidas.</t>
  </si>
  <si>
    <t>Reactivación y fortalecimiento de la Mesa de Primera Infancia presidida por la Secretaría de Educación.</t>
  </si>
  <si>
    <t>Modelo de Fortalecimiento de los procesos de seguimiento y monitoreo en los niños y niñas de preescolar para garantizar un estricto control del desarrollo cognitivo, pedagógico y físico revisado y actualizado.</t>
  </si>
  <si>
    <t>Sistema de atención integral a primera infancia no cubierta diseñado e implementado</t>
  </si>
  <si>
    <t>Número de docentes de transición cualificados(as) en metodologías pedagógicas que corresponden a cada año de la Primera Infancia</t>
  </si>
  <si>
    <t>Plan de Fortalecimiento del Liderazgo, el Seguimiento y el Acompañamiento Continúo diseñado e implementado</t>
  </si>
  <si>
    <t>Modelo de Fortalecimiento Estratégico de la Secretaría de Educación Diseñado e Implementado</t>
  </si>
  <si>
    <t>Modelo integral e Interinstitucional de hábitos saludable en las escuelas diseñado y liderado por la SEMY</t>
  </si>
  <si>
    <t>Comunidad Educativa Fortalecida para el Futuro</t>
  </si>
  <si>
    <t>Fortaleciendo las competencias socioemocionales</t>
  </si>
  <si>
    <t xml:space="preserve">Secretaría de Educación </t>
  </si>
  <si>
    <t>Modelo de formación y acompañamiento a docentes y directivos docentes en liderazgo de competencias socioemocionales diseñado e implementado</t>
  </si>
  <si>
    <t>Catedra/Seminario/Taller “Creemos en Proyectos de Vida y Habilidades Socioemocionales para un Yumbo Educado” diseñada e implementada.</t>
  </si>
  <si>
    <t>IMCY</t>
  </si>
  <si>
    <t>Número de Concursos Municipales de Cuento Literario, desarrollados.</t>
  </si>
  <si>
    <t>Creemos en espacios para el desarrollo de la creatividad: Bibliotecas y espacios para el crecimiento de los Yumbeños</t>
  </si>
  <si>
    <t>Número de procesos de descentralización para fortalecer hábitos de lectura y escritura, desarrollados.</t>
  </si>
  <si>
    <t>Servicios mejorados en las bibliotecas públicas encaminadas al programa nacional "Leer es mi cuento".</t>
  </si>
  <si>
    <t>Convocatoria de estímulos para la promoción de la creación artística y cultural, realizada.</t>
  </si>
  <si>
    <t>Creemos en el fomento y la difusión artística y cultural para los Yumbeños</t>
  </si>
  <si>
    <t>Convenio de cooperación internacional para el desarrollo y la promoción del talento cultural, implementado.</t>
  </si>
  <si>
    <t>Número de Consejos municipales de Cultura, conformados.</t>
  </si>
  <si>
    <t>Número de Planes de economía naranja con enfoque territorial y poblacional, formulados e implementados.</t>
  </si>
  <si>
    <t>Plan Decenal de Cultura, actualizado.</t>
  </si>
  <si>
    <t>Número Programas con enfoque poblacional para la promoción, circulación artística y cultural, implementados.</t>
  </si>
  <si>
    <t>Número Estímulos para fomentar la economía naranja, otorgados.</t>
  </si>
  <si>
    <t>Número Encuentros de Bandas Músico Marciales, realizados.</t>
  </si>
  <si>
    <t>Número Encuentros Nacionales de Teatro, realizados.</t>
  </si>
  <si>
    <t xml:space="preserve">Número de Encuentros Nacionales de Intérpretes de Música Colombiana, realizados.  </t>
  </si>
  <si>
    <t>Número de Encuentros Nacionales de Danzas, realizados.</t>
  </si>
  <si>
    <t xml:space="preserve">Número de procesos de fortalecimiento y promoción artística y cultural, implementados. </t>
  </si>
  <si>
    <t>Creemos en la formación y capacitación artística y cultural de los Yumbeños</t>
  </si>
  <si>
    <t xml:space="preserve">Número de talleres de formación artística, desarrollados. </t>
  </si>
  <si>
    <t xml:space="preserve">Número de programas de formación técnica laboral de la escuela de artes integradas, creados. </t>
  </si>
  <si>
    <t>Número de procesos de formación patrimonial, desarrollados.</t>
  </si>
  <si>
    <t>Creemos en un territorio de conservación y salvaguardia del patrimonio cultural de Yumbo</t>
  </si>
  <si>
    <t>Número de Instituciones educativas públicas, con socialización de la Ley de gestión, protección y salvaguarda del patrimonio cultural.</t>
  </si>
  <si>
    <t>Jornadas de Promoción del Patrimonio material e inmaterial, desarrolladas.</t>
  </si>
  <si>
    <t>Número de equipamientos artísticos y culturales, construidos.</t>
  </si>
  <si>
    <t>Creemos en la infraestructura artística y cultural de Yumbo</t>
  </si>
  <si>
    <t>Número de equipamientos artísticos y culturales, mejorados y dotados.</t>
  </si>
  <si>
    <t>Número de jornadas de socialización del Código de Policía y Convivencia desarrolladas.</t>
  </si>
  <si>
    <t>Cultura para la Paz y la Reconciliación</t>
  </si>
  <si>
    <t>Cultura para el Desarrollo</t>
  </si>
  <si>
    <t>Modelo de fomento de la conservación y el uso sostenible de los ecosistemas y el recurso hídrico, implementado</t>
  </si>
  <si>
    <t>Cultura Ambiental</t>
  </si>
  <si>
    <t>Grupos ambientales y ecológicos existentes en las sedes educativas públicas principales con educación secundaria, fortalecidos.</t>
  </si>
  <si>
    <t>Número de Campañas de divulgación de la seguridad vial desarrolladas.</t>
  </si>
  <si>
    <t>Cultura Vial.</t>
  </si>
  <si>
    <t>Número de Acciones de Urbanismo Táctico (señalización) en movilidad para la participación ciudadana desarrolladas</t>
  </si>
  <si>
    <t>Número de Instituciones educativas con programas de seguridad vial implementada.</t>
  </si>
  <si>
    <t>Número de programas de media técnica revisados y actualizados</t>
  </si>
  <si>
    <t>Excelencia para la Educación</t>
  </si>
  <si>
    <t>Educación para el Futuro (Pertinencia)</t>
  </si>
  <si>
    <t>Diagnóstico estratégico y prospectivo de las necesidades de formación en media técnica, técnica, tecnológica y superior universitaria realizado</t>
  </si>
  <si>
    <t>Número de sedes Educativas con una hora semanal de educación ambiental, en los Corregimientos de Yumbillo, Dapa, la Buitrera y la Olga  ajustada a la realidad y  implementada con una alianza local.</t>
  </si>
  <si>
    <t>Número de estudiantes en formación técnica laboral por competencias, certificados.</t>
  </si>
  <si>
    <t>Número de Estudios de factibilidad para la Institución de Educación Superior Estatal, realizado.</t>
  </si>
  <si>
    <t>Número de Programas académicos de formación técnico laboral por competencias, técnico profesional o tecnológico, diseñados y/o actualizados.</t>
  </si>
  <si>
    <t>Número de docentes en el marco del Programa de bilingüismo, formados.</t>
  </si>
  <si>
    <t>Cátedra de afrocolombianidad, implementada</t>
  </si>
  <si>
    <t>Número de proyectos educativos transversales en las Instituciones Educativas Oficiales implementados.</t>
  </si>
  <si>
    <t>Número de premios “Ciudad Educadora”  con enfoque hacia el fomento, reconocimiento y exaltación a la excelencia educativa realizados.</t>
  </si>
  <si>
    <t>Número de Planes de Capacitación, Bienestar y estímulos a Docentes, Directivos Docentes y Personal Administrativo implementados.</t>
  </si>
  <si>
    <t>Número de estudiantes en la formación en el marco del Programa de bilingüismo, iniciados.</t>
  </si>
  <si>
    <t>Innovación en la calidad educativa</t>
  </si>
  <si>
    <t>Creemos en la Calidad Educativa para los Yumbeños</t>
  </si>
  <si>
    <t xml:space="preserve">Número de proyectos de investigaciones pedagógicas, desarrollados. </t>
  </si>
  <si>
    <t xml:space="preserve">Número de Planes de Apoyo al Mejoramiento – PAM Ajustados e Implementados. </t>
  </si>
  <si>
    <t>Número de Planes Territoriales de Formación Docente (PTFD) diseñados e Implementados.</t>
  </si>
  <si>
    <t>Número de Instituciones Educativas oficiales que ejecutan los recursos de Gratuidad Educativa conforme a la Ley.</t>
  </si>
  <si>
    <t>Atención con Calidad</t>
  </si>
  <si>
    <t xml:space="preserve">Número de Planes municipales de lectura y escritura revisado, ajustado e implementado. </t>
  </si>
  <si>
    <t>Número de estudiantes del sistema educativo oficial en jornada única atendidos.</t>
  </si>
  <si>
    <t>Número de estudiantes en el programa de transporte “Movilízate a la Escuela”, beneficiados.</t>
  </si>
  <si>
    <t xml:space="preserve">Programa de Alimentación Escolar – PAE, implementado. </t>
  </si>
  <si>
    <t>Programa de Cierre de Brechas Educativas para atención de población extra edad diseñado e implementado</t>
  </si>
  <si>
    <t>Mayor Acceso y Permanencia Educativa</t>
  </si>
  <si>
    <t>Creemos en la cobertura educativa para Yumbo</t>
  </si>
  <si>
    <t>Programa de atención a  Estudiantes con Necesidades Educativas Específicas – NEE registrados en el SIMAT, implementado.</t>
  </si>
  <si>
    <t>Número de sedes educativas con cartografía Social y Educativa implementada.</t>
  </si>
  <si>
    <t xml:space="preserve">Número de rutas de acceso y permanencia para niños entre los 6 y 17 años, implementada. </t>
  </si>
  <si>
    <t>Número de modelos pedagógicos flexibles para población extra-edad y en situación de vulnerabilidad, implementados.</t>
  </si>
  <si>
    <t>Número de estudiantes en el programa de educación para jóvenes y adultos, beneficiados.</t>
  </si>
  <si>
    <t>Número de estudiantes de población vulnerable y víctimas del conflicto armado registrados en el SIMAT, beneficiados.</t>
  </si>
  <si>
    <t>Conectividad de sedes educativas con la red multipropósito de alta velocidad de municipio, implementada.</t>
  </si>
  <si>
    <t>Fortalecimiento Administrativo de la Educación</t>
  </si>
  <si>
    <t>Fortalecimiento Administrativo y de la Planeación Educativa</t>
  </si>
  <si>
    <t xml:space="preserve">Adecuación tecnología para la revolución industrial 4.0, implementada. </t>
  </si>
  <si>
    <t xml:space="preserve">Número de procesos de administración eficiente y eficaz de recursos de nómina del sector, implementado. </t>
  </si>
  <si>
    <t>Número de procesos para la gestión eficiente del servicio educativo, fortalecidos.</t>
  </si>
  <si>
    <t>Planeación de la Política Pública</t>
  </si>
  <si>
    <t>Banco de Solidaridad Escolar, creado.</t>
  </si>
  <si>
    <t>Política Pública – Pacto por la educación en Yumbo 2020 -2034 formulada e implementada.</t>
  </si>
  <si>
    <t>Número de estudiantes (Instituciones Educativas Públicas), en el programa de educación física y Deporte Escolar, vinculados.</t>
  </si>
  <si>
    <t>Círculos Educativos y Saludables</t>
  </si>
  <si>
    <t>Cultura por la Actividad Física.</t>
  </si>
  <si>
    <t>Número de fases municipales anuales de "Juegos Supérate", desarrolladas.</t>
  </si>
  <si>
    <t>Creemos en la Resiliencia y Reconciliación</t>
  </si>
  <si>
    <t>Acciones efectivas para la inclusión social</t>
  </si>
  <si>
    <t>Número de integrantes de la Mesa de Víctimas con compensatorios para la participación efectiva, garantizados.</t>
  </si>
  <si>
    <t xml:space="preserve">Plan de trabajo de la mesa municipal de víctimas revisado, aprobado e implementado. </t>
  </si>
  <si>
    <t>Campaña para el reconocimiento para el enfoque diferencial en víctimas del conflicto armado realizada.</t>
  </si>
  <si>
    <t>Plan de retorno y reubicación de la comunidad indígena “Unión Wounan Nonam” víctimas del conflicto armado, implementado</t>
  </si>
  <si>
    <t>Conmemoración del Día Nacional de la memoria y solidaridad con las víctimas del conflicto armado, realizada.</t>
  </si>
  <si>
    <t>Sistema de capital social creado e implementado.</t>
  </si>
  <si>
    <t>Superando Barreras</t>
  </si>
  <si>
    <t>Política pública de discapacidad formulada y adoptada</t>
  </si>
  <si>
    <t>Comité Municipal de Discapacidad, desarrollado.</t>
  </si>
  <si>
    <t>Jornadas de inclusión social, familiar y organizativa para personas con discapacidad.</t>
  </si>
  <si>
    <t>Casa de comunidades, gestionada.</t>
  </si>
  <si>
    <t>LGTBIQ+.</t>
  </si>
  <si>
    <t>Plan de acción en la implementación de la política pública LGTBIQ+ formulado.</t>
  </si>
  <si>
    <t>Campañas de sensibilización para generar tolerancia frente a la población LGTBIQ+ realizadas.</t>
  </si>
  <si>
    <t>Número de alianzas con sector académico para implementación de procesos de formación para el trabajo a integrantes de la comunidad LGTBIQ+.</t>
  </si>
  <si>
    <t xml:space="preserve">Número de instancias de participación efectiva para Población LGTBIQ+, apoyadas. </t>
  </si>
  <si>
    <t>Número de personas con reconocimiento y goce efectivo de los derechos fundamentales de la Población LGTBIQ+, beneficiadas.</t>
  </si>
  <si>
    <t>Sistema de igualdad laboral en ámbitos privado y públicos formulado e implementado.</t>
  </si>
  <si>
    <t>Mujer</t>
  </si>
  <si>
    <t xml:space="preserve">Ruta de atención territorial para la prevención, atención y seguimiento a uniones tempranas y violencia basada en género formulada </t>
  </si>
  <si>
    <t>Número de Mujeres en ofertas institucionales para el reconocimiento y goce efectivo de sus derechos fundamentales, posicionadas.</t>
  </si>
  <si>
    <t>Número de mujeres en empoderamiento, participación, liderazgo político y social, formadas.</t>
  </si>
  <si>
    <t xml:space="preserve">Política Pública de la Mujer, formulada e implementada. </t>
  </si>
  <si>
    <t>Política Pública para Afros, formulada e implementada.</t>
  </si>
  <si>
    <t>Etnias</t>
  </si>
  <si>
    <t>Número de Comunidades Indígenas en Identidad Cultural, fortalecidas.</t>
  </si>
  <si>
    <t>Número de Organizaciones base Afro en Políticas de Etnodesarrollo, fortalecidas.</t>
  </si>
  <si>
    <t>Número de Consejos Comunitarios en la Oferta Institucional, fortalecidos.</t>
  </si>
  <si>
    <t xml:space="preserve">Número de espacios de reconocimiento a las comunidades indígenas asentadas en el Municipio de Yumbo, desarrollados. </t>
  </si>
  <si>
    <t xml:space="preserve">Congreso Departamental de fortalecimiento de la identidad étnica desarrollado. </t>
  </si>
  <si>
    <t xml:space="preserve">Número de alianzas con sector académico para implementación de procesos de formación para el trabajo a integrantes de comunidades étnicas.  </t>
  </si>
  <si>
    <t>Sistema de seguimiento a la situación de los adultos mayores para su atención implementado.</t>
  </si>
  <si>
    <t>Adulto Mayor</t>
  </si>
  <si>
    <t>Número de adultos mayores con reconocimiento y goce efectivo de derechos fundamentales, beneficiados.</t>
  </si>
  <si>
    <t>Número de adultos mayores en competencias para el manejo básico de tecnologías, formados.</t>
  </si>
  <si>
    <t>Proyecto estratégico urbano (Distrito Creativo-Estrategia de Desarrollo Naranja) para el desarrollo de talentos en arte, deporte y ciencia y tecnología diseñado y gestionado.</t>
  </si>
  <si>
    <t>Juventud</t>
  </si>
  <si>
    <t>Política pública de la juventud formulada e implementada.</t>
  </si>
  <si>
    <t xml:space="preserve">Número de jóvenes en actividades innovadoras de promoción de derechos, beneficiados. </t>
  </si>
  <si>
    <t xml:space="preserve">Número de Procesos de formación política para nuevos liderazgos, desarrollados. </t>
  </si>
  <si>
    <t>Número jóvenes en programa de apoyo nacional para la permanencia en la educación superior, beneficiados.</t>
  </si>
  <si>
    <t>Número de niños como gestores de paz y resolución de conflictos para la prevención de la violencia y el bullying, capacitados</t>
  </si>
  <si>
    <t>Primera Infancia, Infancia, Adolescencia y Juventud.</t>
  </si>
  <si>
    <t xml:space="preserve">Número de adultos responsables de crianza con estímulos de desarrollo, afecto, crianza, cuidado y protección de los niños, niñas y adolescentes, beneficiados. </t>
  </si>
  <si>
    <t xml:space="preserve">Número de niños y niñas de primera infancia, infancia y adolescencia en actividades innovadoras de promoción de derechos, beneficiados. </t>
  </si>
  <si>
    <t>Número de alianzas con el sector público, privado y/o sociedad civil en beneficio de la implementación de la Política Pública de la primera infancia, infancia y adolescencia, desarrolladas.</t>
  </si>
  <si>
    <t>Número de espacios con necesidades de infraestructura física de ambientes de aprendizaje intervenidos.</t>
  </si>
  <si>
    <t>Equipamientos e infraestructura</t>
  </si>
  <si>
    <t>Entornos educativos</t>
  </si>
  <si>
    <t>Número de espacios con necesidades de mantenimiento, adecuación y mejoramiento, intervenidos.</t>
  </si>
  <si>
    <t>Kilómetros</t>
  </si>
  <si>
    <t>Kilómetros de Ciclo rutas demarcadas.</t>
  </si>
  <si>
    <t xml:space="preserve">Número de instituciones educativas con Servicios Públicos, garantizados. </t>
  </si>
  <si>
    <t>Número de Instituciones Educativas con el Servicio de vigilancia, garantizados.</t>
  </si>
  <si>
    <t>Número de sedes Educativas Oficiales con predios titulados a nombre del municipio.</t>
  </si>
  <si>
    <t>Número de sedes educativas con conectividad garantizada.</t>
  </si>
  <si>
    <t xml:space="preserve">Número de sedes educativas con ambientes de aprendizajes, modernizados. </t>
  </si>
  <si>
    <t>Número de sedes educativas con necesidades de infraestructura educativa y tecnológica, identificadas.</t>
  </si>
  <si>
    <t>Instituciones de Prestación de Servicios de Salud –IPS- del Régimen Subsidiado y Contributivo del Municipio, inspeccionadas y vigiladas.</t>
  </si>
  <si>
    <t>Inclusión Social y productiva.</t>
  </si>
  <si>
    <t>Mejoramiento de las condiciones de salud de la población</t>
  </si>
  <si>
    <t>YUMBO SALUDABLE, SOSTENIBLE Y SUSTENTABLE</t>
  </si>
  <si>
    <t>Entidades Administradoras de Planes de Beneficios de servicios de salud del  Régimen Subsidiado y Contributivo del Municipio, Inspeccionadas y vigiladas.</t>
  </si>
  <si>
    <t>Convenio para la atención en salud de Población pobre y vulnerable del municipio, implementado.</t>
  </si>
  <si>
    <t>Sistema de Emergencia Médica, Implementado.</t>
  </si>
  <si>
    <t>Centro de Zoonosis y Bienestar animal, Implementado.</t>
  </si>
  <si>
    <t>Número de espacios de participación ciudadana para el control social al SGSSS, optimizados.</t>
  </si>
  <si>
    <t>Población en el  régimen subsidiado con cofinanciación, afiliada.</t>
  </si>
  <si>
    <t xml:space="preserve">Secretaria de Salud  </t>
  </si>
  <si>
    <t xml:space="preserve">Número de programas VEO-Vigilancia Epidemiológica de plaguicidas Organo-Fosforados y Carbamatos, formulado. </t>
  </si>
  <si>
    <t>Adolescentes y jóvenes en el programa de Servicios de Salud Amigables para Adolescentes y Jóvenes, intervenidos.</t>
  </si>
  <si>
    <t>Salud Sexual y Reproductiva</t>
  </si>
  <si>
    <t>Número de IPS con la Estrategia Servicios de Salud Amigables para Adolescentes y Jóvenes, Implementada.</t>
  </si>
  <si>
    <t>Número de Rutas de Interrupción Voluntaria del Embarazo – IVE-, implementada.</t>
  </si>
  <si>
    <t>Mujeres en el programa de Maternidad Segura, intervenidas.</t>
  </si>
  <si>
    <t>Adolescentes y jóvenes, con promoción de derechos Sexuales y Reproductivos, intervenidos.</t>
  </si>
  <si>
    <t>Número de intervenciones para el fortalecimiento de la  adherencia GPC de Sífilis Gestacional y Congénita en las EPS e Instituciones prestadoras de servicios de salud en el Municipio.</t>
  </si>
  <si>
    <t>Número de personas en el programa de Detección temprana de infecciones de transmisión sexual en grupos claves de población (LGTBIQ+,HSH, trabajadoras sexuales) y población a riesgo, beneficiadas.</t>
  </si>
  <si>
    <t>Número de dosis en el programa ampliado de  Vacunación menores de 6 años (biológicos trazadores), beneficiados.</t>
  </si>
  <si>
    <t>Enfermedades Trasmisibles</t>
  </si>
  <si>
    <t>Atención integral en salud a la primera infancia en instituciones prestadoras de servicios de salud en el municipio implementada.</t>
  </si>
  <si>
    <t>Plan “Hacia el Fin de la Tuberculosis”, elaborado e implementado.</t>
  </si>
  <si>
    <t>Sistema de Gestión Integral de Enfermedades Transmitidas por Vectores – EGIETV-, actualizada e implementada.</t>
  </si>
  <si>
    <t>Número de personas en Programas de Actividad Física, beneficiadas.</t>
  </si>
  <si>
    <t>Fomentando lazos mas cerca de la gente en que creemos</t>
  </si>
  <si>
    <t>Fomentando prácticas deportivas más saludables</t>
  </si>
  <si>
    <t>Número de menores en programa de atención a la primera Infancia en desarrollo psicomotor, beneficiados.</t>
  </si>
  <si>
    <t>Número de personas con los programas de fomento al Deporte, la Recreación y Aprovechamiento del Tiempo Libre, beneficiadas.</t>
  </si>
  <si>
    <t>Número de disciplinas deportivas nuevas, implementadas.</t>
  </si>
  <si>
    <t>Más Deporte, Más Cobertura.</t>
  </si>
  <si>
    <t>Creemos en Yumbo “Tierra de Campeones”</t>
  </si>
  <si>
    <t>Número de deportistas nuevos en las disciplinas deportivas, incorporados.</t>
  </si>
  <si>
    <t xml:space="preserve">Número de deportistas destacados con Estímulos Deportivos, beneficiados. </t>
  </si>
  <si>
    <t>Altos Logros</t>
  </si>
  <si>
    <t>Número de las disciplinas deportivas con los elementos logísticos necesarios para el desarrollo de la práctica deportiva, fortalecidas.</t>
  </si>
  <si>
    <t>Numero de deportistas adscritos en las diferentes disciplinas deportivas, beneficiados.</t>
  </si>
  <si>
    <t xml:space="preserve">Número de personas intervenidas en el programa de Promoción de la Salud Oral a la comunidad de Yumbo. </t>
  </si>
  <si>
    <t>Yumbo Sonriente.</t>
  </si>
  <si>
    <t>Por un Yumbo con hábitos de vida saludables</t>
  </si>
  <si>
    <t>Alianza para la superación de la pobreza extrema con el programa nacional Red Unidos, gestionada.</t>
  </si>
  <si>
    <t>Yumbo, un Territorio con Vida Saludable, Convivencia Social y Salud Mental.</t>
  </si>
  <si>
    <t>Número de IPS que se le realizo acompañamiento para la implementación del abordaje integral de las Enfermedades Crónicas no Transmisibles (Hipertensión y Diabetes).</t>
  </si>
  <si>
    <t>Número de IPS con las líneas estratégicas de prevención del Riesgo y Detección Temprana, en el marco del Plan Nacional de Control del Cáncer, implementadas.</t>
  </si>
  <si>
    <t>Número de comuneros electos afiliados al sistema de salud, ARL y pago de póliza de vida.</t>
  </si>
  <si>
    <t>Número de adultos mayores en situación de calle con atención integral, beneficiados.</t>
  </si>
  <si>
    <t>Número adultos mayores con planes de servicios complementarios en el Centro Hogar Día, beneficiados.</t>
  </si>
  <si>
    <t>Política Pública de Adulto Mayor, formulada e implementada.</t>
  </si>
  <si>
    <t xml:space="preserve">Número de Atenciones Humanitarias de Inmediatez y del componente de alimentación familias VÍCTIMAs vulnerables, que aún no logran estabilización económica, garantizada. </t>
  </si>
  <si>
    <t xml:space="preserve">Número de familias en el Plan de Atención para el Desarrollo de Yumbo, beneficiadas. </t>
  </si>
  <si>
    <t>Número de familias en programas nacionales para la superación de la pobreza y pobreza extrema, beneficiadas.</t>
  </si>
  <si>
    <t>Número de alianzas para la gestión de la mitigación de la pobreza extrema, implementado.</t>
  </si>
  <si>
    <t xml:space="preserve">Hogar de Acogida para las mujeres víctimas de algún tipo de maltrato, funcionando. </t>
  </si>
  <si>
    <t>Número de Centros de Desarrollo Integral, funcionando</t>
  </si>
  <si>
    <t>Hogar de Paso para los niños, niñas y adolescentes víctimas de algún tipo de maltrato, funcionando.</t>
  </si>
  <si>
    <t>Número de Proyectos de Gestión Responsable del Tiempo libre y las Tecnologías, realizados.</t>
  </si>
  <si>
    <t>Número de Establecimientos Educativos: con Zonas de Orientación Escolar (ZOE) para la promoción de la salud mental positiva, prevención y mitigación de eventos prevalentes en salud mental (Intento de suicidio, consumo de sustancias psicoactivas y violencias de género).</t>
  </si>
  <si>
    <t>Política pública integral de salud mental  y prevención, atención al consumo de sustancias psicoactivas.</t>
  </si>
  <si>
    <t>Línea estratégica de la Política  (con enfoque diferencial) para el tratamiento integral  de problemas, trastornos mentales, epilepsia y consumo de sustancias psicoactivas</t>
  </si>
  <si>
    <t>Línea estratégica de la Política  (con enfoque diferencial), para  la prevención de los problemas de salud mental, trastornos mentales, epilepsia y de factores de riesgo al consumo de sustancias psicoactivas.</t>
  </si>
  <si>
    <t>Población en  la estrategia  Conoce tu Riesgo-peso saludable y Estrategia 4x4, intervenida.</t>
  </si>
  <si>
    <t>Yumbo alimentado saludablemente</t>
  </si>
  <si>
    <t xml:space="preserve">Numero </t>
  </si>
  <si>
    <t>Número de IPS con Estrategia IAMI, implementada.</t>
  </si>
  <si>
    <t>Programa para superar la condición de alteraciones nutricionales, implementado.</t>
  </si>
  <si>
    <t>Número de Escenarios Deportivos y Recreativos con diseños universales (discapacidad), construidos.</t>
  </si>
  <si>
    <t>Escenarios saludables</t>
  </si>
  <si>
    <t>Más Escenarios, Más Inclusión</t>
  </si>
  <si>
    <t>Número de Escenarios Deportivos y Recreativos con ajustes razonables de enfoque de inclusión (discapacidad), adecuados.</t>
  </si>
  <si>
    <t>Número de Escenarios Deportivos y Recreativos con mantenimiento rutinario, realizado.</t>
  </si>
  <si>
    <t>Gestión Integral de Residuos Sólidos</t>
  </si>
  <si>
    <t>Yumbo le apuesta a la conservación ambiental y al desarrollo sostenible</t>
  </si>
  <si>
    <t>Acciones para la Gestión Integral de Residuos de Construcción y Demolición para su aprovechamiento, implementadas.</t>
  </si>
  <si>
    <t>Sistema de mantenimiento y limpieza de la ribera del rio Yumbo con la comunidad, implementado.</t>
  </si>
  <si>
    <t>Diagnóstico y caracterización del aprovechamiento de los Residuos Sólidos Orgánicos generados en la zona rural, realizado.</t>
  </si>
  <si>
    <t>Sistema de aprovechamiento de los Residuos Sólidos Domiciliarios –RSD, implementada.</t>
  </si>
  <si>
    <t>Yumbo capital sostenible del Valle.</t>
  </si>
  <si>
    <t>Proyectos de responsabilidad social empresarial enfocados en la recuperación, conservación y protección del medio ambiente, acompañados.</t>
  </si>
  <si>
    <t xml:space="preserve">UMATA </t>
  </si>
  <si>
    <t>Establecimientos públicos oficiales con sistemas de aprovechamiento de energías alternativas (solar y otras), instalados.</t>
  </si>
  <si>
    <t>Número de Bancos de Semillas y Sumidero de Carbono de especies para disminución de la huella de carbono, gestionado.</t>
  </si>
  <si>
    <t>Sistema Municipal de Áreas Protegidas formulado e implementado.</t>
  </si>
  <si>
    <t>Protección y conservación de nuestras cuencas hidrográficas y las áreas de importancia estratégica</t>
  </si>
  <si>
    <t>Número de Hectáreas de importancia estratégica para la conservación de recursos hídricos, con administración y/o mantenimiento, implementado.</t>
  </si>
  <si>
    <t>Esquema de pago por servicio ambientales (PSA) para la conservación de recursos hídricos protegidos implementado</t>
  </si>
  <si>
    <t>Número de Hectáreas de importancia estratégica para la conservación de recursos hídrico, adquiridas.</t>
  </si>
  <si>
    <t xml:space="preserve">Secretaria de Salud </t>
  </si>
  <si>
    <t xml:space="preserve">Numero de nuevos prestadores de salud para mejorar la oferta del servicio, incrementados </t>
  </si>
  <si>
    <t>Equipamientos Saludables</t>
  </si>
  <si>
    <t>Entornos urbanos y rurales saludables, sostenibles y sustentables</t>
  </si>
  <si>
    <t>Nuevo Hospital del Municipio de Yumbo, Construido.</t>
  </si>
  <si>
    <t>Número de asociaciones de los Acueductos Rurales por cuenca, conformadas.</t>
  </si>
  <si>
    <t>Número  de Juntas Administradoras de los Sistemas de Acueducto Rural, optimizadas.</t>
  </si>
  <si>
    <t>Metros cuadrados (M2)</t>
  </si>
  <si>
    <t>Red De Salud Pública Municipal, Fortalecida.</t>
  </si>
  <si>
    <t>Condiciones de habitabilidad y salud urbana y rural.</t>
  </si>
  <si>
    <t>Número de subsidios para reposición de vivienda en sitio propio.</t>
  </si>
  <si>
    <t>Número de subsidios para mejoramiento de vivienda, adjudicados.</t>
  </si>
  <si>
    <t>Número de obras de infraestructura para vivienda, ejecutadas.</t>
  </si>
  <si>
    <t>Zonas Verdes, Parques y Plazoletas revitalizadas.</t>
  </si>
  <si>
    <t>Zonas Verdes, Parques y/o Plazoletas, construidas.</t>
  </si>
  <si>
    <t>Parque Lineal de Yumbo, construido  (Fases)</t>
  </si>
  <si>
    <t xml:space="preserve">Número de víctimas del conflicto armado con atención psicosocial, atendidas. </t>
  </si>
  <si>
    <t>Gestión del Conocimiento y expresión integral</t>
  </si>
  <si>
    <t>Entornos para los estilos, modos y condiciones de vida saludable</t>
  </si>
  <si>
    <t>Número de Instituciones Educativas con la Estrategia de Escuelas Saludables en los territorios priorizados implementada</t>
  </si>
  <si>
    <t>Número de núcleos familiares en atención Primaria en Salud con enfoque familiar, diferencial y étnico implementada en los territorios.</t>
  </si>
  <si>
    <t>Sistema de protección y el derecho al bienestar de los animales, construido e implementado y actualizado.</t>
  </si>
  <si>
    <t>Entornos saludables, sostenibles y sustentables</t>
  </si>
  <si>
    <t>Sistema de tenencia responsable de animales de compañía, construido e implementado.</t>
  </si>
  <si>
    <t>Número de visitas de Inspección, Vigilancia y Control Sanitario, con ajustes adoptadas</t>
  </si>
  <si>
    <t>Política Pública de Soberanía y Seguridad  Alimentaria adoptada e implementada.</t>
  </si>
  <si>
    <t>Número de usuarios subvencionados con el programa de mínimo vital de agua potable para la población de estratos 1 y 2 del municipio de Yumbo en el periodo 2020-2023.</t>
  </si>
  <si>
    <t>Meta Plan</t>
  </si>
  <si>
    <t xml:space="preserve">Línea Base </t>
  </si>
  <si>
    <t>Unidad de Medición</t>
  </si>
  <si>
    <t xml:space="preserve">SUBPROGRAMA </t>
  </si>
  <si>
    <t>EJE</t>
  </si>
  <si>
    <r>
      <t xml:space="preserve">Número de estudiantes vinculados al programa de estímulos a monitores. </t>
    </r>
    <r>
      <rPr>
        <b/>
        <sz val="10"/>
        <color rgb="FF000000"/>
        <rFont val="Arial"/>
        <family val="2"/>
      </rPr>
      <t xml:space="preserve"> </t>
    </r>
  </si>
  <si>
    <r>
      <t>Gobernabilidad para el desempeño institucional</t>
    </r>
    <r>
      <rPr>
        <b/>
        <sz val="10"/>
        <color theme="1"/>
        <rFont val="Arial"/>
        <family val="2"/>
      </rPr>
      <t xml:space="preserve"> </t>
    </r>
  </si>
  <si>
    <r>
      <t>Institucionalidad para la</t>
    </r>
    <r>
      <rPr>
        <b/>
        <sz val="10"/>
        <color theme="1"/>
        <rFont val="Arial"/>
        <family val="2"/>
      </rPr>
      <t xml:space="preserve"> </t>
    </r>
    <r>
      <rPr>
        <sz val="10"/>
        <color theme="1"/>
        <rFont val="Arial"/>
        <family val="2"/>
      </rPr>
      <t>Gobernanza</t>
    </r>
  </si>
  <si>
    <t>FILTROS</t>
  </si>
  <si>
    <t>Pond %</t>
  </si>
  <si>
    <t>PLAN DE ACCION DEL SECTOR:</t>
  </si>
  <si>
    <t>VIGENCIA:</t>
  </si>
  <si>
    <t>% DE EJECUCION TOTAL</t>
  </si>
  <si>
    <t>Trim I</t>
  </si>
  <si>
    <t>Trim II</t>
  </si>
  <si>
    <t>Trim IV</t>
  </si>
  <si>
    <t>Trim III</t>
  </si>
  <si>
    <t>PROGRAMACION META</t>
  </si>
  <si>
    <t>DEPORTE Y RECREACION</t>
  </si>
  <si>
    <t>AVANCE REAL 2020</t>
  </si>
  <si>
    <t>AVANCE TRIMESTRAL DE ACTIVIDAD</t>
  </si>
  <si>
    <t>EJECUCION TRIMESTRE DE META</t>
  </si>
  <si>
    <t xml:space="preserve">DESCRIPCIÓN DE EJECUCÍON </t>
  </si>
  <si>
    <t>BIENESTAR SOCIAL</t>
  </si>
  <si>
    <r>
      <t>Institucionalidad para la</t>
    </r>
    <r>
      <rPr>
        <b/>
        <sz val="12"/>
        <color theme="1"/>
        <rFont val="Arial"/>
        <family val="2"/>
      </rPr>
      <t xml:space="preserve"> </t>
    </r>
    <r>
      <rPr>
        <sz val="12"/>
        <color theme="1"/>
        <rFont val="Arial"/>
        <family val="2"/>
      </rPr>
      <t>Gobernanza</t>
    </r>
  </si>
  <si>
    <t>CULTURA</t>
  </si>
  <si>
    <t>PLANEACIÓN</t>
  </si>
  <si>
    <t>CONTROL INTERNO</t>
  </si>
  <si>
    <t xml:space="preserve">VIVIENDA  </t>
  </si>
  <si>
    <t>PRENSA</t>
  </si>
  <si>
    <t>DESARROLLO ECONOMICO</t>
  </si>
  <si>
    <t>HACIENDA</t>
  </si>
  <si>
    <t>GESTION HUMANA</t>
  </si>
  <si>
    <t xml:space="preserve">EDUCACION </t>
  </si>
  <si>
    <t>INFRAESTRUCTURA</t>
  </si>
  <si>
    <t>PAZ Y CONVIVENCIA</t>
  </si>
  <si>
    <t>TRÁNSITO</t>
  </si>
  <si>
    <t>SALUD</t>
  </si>
  <si>
    <t>SEC GENERAL</t>
  </si>
  <si>
    <t>SEC JURIDICA</t>
  </si>
  <si>
    <t xml:space="preserve">DESCRIPCIÓN DE EJECUCIÓN </t>
  </si>
  <si>
    <t>MM</t>
  </si>
  <si>
    <t>MI</t>
  </si>
  <si>
    <t xml:space="preserve">Mantenimineto </t>
  </si>
  <si>
    <t>31/12/2020</t>
  </si>
  <si>
    <t>Martha Cecilia Marmolejo Montenegro</t>
  </si>
  <si>
    <t>Implementación del Sistema de Gestión de Seguridad y Salud en el Trabajo, en la Administración Central del Municipio de Yumbo, Valle del Cauca, Occidente</t>
  </si>
  <si>
    <t>2015-76820111-4</t>
  </si>
  <si>
    <t>A.17.01.01.02</t>
  </si>
  <si>
    <t xml:space="preserve">RP. SDO/2019 Sistema de Seguridad y Salud en el Trabajo </t>
  </si>
  <si>
    <t>2019-768920004</t>
  </si>
  <si>
    <t>A.17.02.02.01</t>
  </si>
  <si>
    <t xml:space="preserve">Identificar las necesidades de capacitación de los empleados  a través de la ficha de formulación de proyectos de aprendizaje. </t>
  </si>
  <si>
    <t xml:space="preserve">Adoptar el PIC </t>
  </si>
  <si>
    <t>Realizar la Induccion a los empleados Nuevos de la Administracion Central el Mnucipio de Yumbo.</t>
  </si>
  <si>
    <t>Consolidar las capacitaciónes diligenciadas por parte de los empledos publicos, los temas de inducción y reinducción y los temas requeridos por el MIPG en el formato PAE.</t>
  </si>
  <si>
    <t>Realizar 9 capcitaciones de Reinduccion como lo establece el PIC 2020</t>
  </si>
  <si>
    <t>Sensibilizar a los empleados públicos sobre el Plan Institucional de Capacitaciones PIC 2020</t>
  </si>
  <si>
    <t xml:space="preserve">Relizar 21 capacitaciones para incrementar el Indice de despeño Institucional en la Administracion Central del Municipio de Yumbo. </t>
  </si>
  <si>
    <t>Realizar un Informe de actualización de vacantes reportadas para concurso de méritos ante la Comisión Nacional del Servicio Civil con corte a 31 de Julio de 2020.</t>
  </si>
  <si>
    <t>Realizar un Informe de actualización de vacantes reportadas para concurso de méritos ante la Comisión Nacional del Servicio Civil con corte a 31 de Diciembre de 2020.</t>
  </si>
  <si>
    <t>Elaborar cronograma de Plan de Trabajo para la vigencia 2020 del Sistema de Seguridad y Salud en el Trabajo</t>
  </si>
  <si>
    <t>31/01/2020</t>
  </si>
  <si>
    <t>31/03/2020</t>
  </si>
  <si>
    <t>Actualizar las Tablas de Retencion Documental</t>
  </si>
  <si>
    <t>31/07/2020</t>
  </si>
  <si>
    <t xml:space="preserve">
Beneficiar a 222  familias de los empleados públicos con la ejecución de los programas contemplados en el Plan de Bienestar, Estímulos e Incentivos para la vigencia 2020.
</t>
  </si>
  <si>
    <t xml:space="preserve">
Fortalecimiento delos estímulos e incentivos para los empleados de la administración central del Municipio de Yumbo 
</t>
  </si>
  <si>
    <t xml:space="preserve">RP. Implementacion del Plan de Binestar para los empleados de la admon central y sus familias </t>
  </si>
  <si>
    <t>A.17.01.01.05</t>
  </si>
  <si>
    <t>RFL.Modernizacion de la Gestion Documental</t>
  </si>
  <si>
    <t>A.17.01.01.03.08</t>
  </si>
  <si>
    <t>RP. SDO/2019. Modernizacion de la Gestion Documental</t>
  </si>
  <si>
    <t>A.17.02.02.03</t>
  </si>
  <si>
    <t>RP.Implementacion de Actividades para fortalecer los Programas de Formacion y preparacion en Competencias laborales de los Servidores Publicos del Municipio.</t>
  </si>
  <si>
    <t>A.17.02.02.04</t>
  </si>
  <si>
    <t>RP. SDO/2019. Implementacion de Actividades para fortalecer los Programas de Formacion y preparacion en Competencias laborales de los Servidores Publicos del Municipio</t>
  </si>
  <si>
    <t>N/A</t>
  </si>
  <si>
    <t>GESTIÓN</t>
  </si>
  <si>
    <t>Beneficiar 454 servidores publicos con el Plan de promoción y prevención (se va a desarrollar un total de 35 actividades para el cumplimiento del plan de promoción y prevención, detalladas en el cronograma).</t>
  </si>
  <si>
    <t>Beneficiar 454 servidores publicos con el  Plan de inspecciones (Se va a desarrollar un total de 20 Actividades para el cumplimiento del cronograma de plan de inspecciones)</t>
  </si>
  <si>
    <t xml:space="preserve">Beneficiar 454 servidores publicos con actividades de seguridad industrial </t>
  </si>
  <si>
    <t>Establecer la politica institucional de servicio al ciudadano</t>
  </si>
  <si>
    <t xml:space="preserve">Ivan Recalde Correa </t>
  </si>
  <si>
    <t>Realizar priorización de las sedes educativas a intervenir .</t>
  </si>
  <si>
    <t>JUNIO 30</t>
  </si>
  <si>
    <t>Realizar obras de construcción y/o dotacion en la I.E Juan XXIII.</t>
  </si>
  <si>
    <t>DICIEMBRE 30</t>
  </si>
  <si>
    <t>ADECUACIÓN Y MANTENIMIENTO DE LA INFRAESTRUCTURA FÍSICA DE LAS INSTITUCIONES EDUCATIVAS OFICIALES DEL MUNICIPIO DE YUMBO</t>
  </si>
  <si>
    <t>2015-768920094-15</t>
  </si>
  <si>
    <t>A.01.02.01.03.01</t>
  </si>
  <si>
    <t>RP.SDO/2019 Interventoria, adecuacion y mantenimiento infraestructura fisica instituciones Educativas</t>
  </si>
  <si>
    <t>Realizar obras de construcción y/o dotacion en la I.E Juan XXIII sede Manuel Maria sanche.z</t>
  </si>
  <si>
    <t>A.01.02.03.01</t>
  </si>
  <si>
    <t>RP. SDO/2019. Adecuacion y mantenimiento infraestructura fisica de las instituciones Educativas oficiales del Municipio</t>
  </si>
  <si>
    <t>Realizar obras de construcción y/o dotacion en la I.E Antonia Santos</t>
  </si>
  <si>
    <t>A.01.02.03.02</t>
  </si>
  <si>
    <t>SGPCM.Obras de Conservacion Preventiva y Correctiva o mejoramiento de los Establecimientos Educativos</t>
  </si>
  <si>
    <t>Realizar obras de construcción y/o dotacion en la I.E José Antonio Galán, sede san Pedro Claver</t>
  </si>
  <si>
    <t>2015-768920094-16</t>
  </si>
  <si>
    <t>A.01.02.01.03.02</t>
  </si>
  <si>
    <t>RP.Interventoria,Adecuacion y Mantenimiento Infraestructura Fisica Instituciones Educativas</t>
  </si>
  <si>
    <t>Realizar obras de construcción y/o dotacion en la I.E Leonor Lourido de Velazco</t>
  </si>
  <si>
    <t>A.01.02.03.03</t>
  </si>
  <si>
    <t>RP.Adecuacion y  Mantenimiento Infraestructura fisica de las Instituciones Educativas Oficiales del Municipio</t>
  </si>
  <si>
    <t xml:space="preserve">Realizar obras de construcción y/o dotacion en la I.E CEAT General </t>
  </si>
  <si>
    <t>Realizar obras de construcción y/o dotacion en la I.E CEAT General sede Jhon F Kennedy</t>
  </si>
  <si>
    <t>A.01.02.04.01</t>
  </si>
  <si>
    <t>SGPCM.Dotacion de Mobiliario, Equipos y material Didactico,Tecnologico y logistico para las Instituciones Educativas.</t>
  </si>
  <si>
    <t>Realizar obras de construcción y/o dotacion en la I.E Mayor de Yumbo</t>
  </si>
  <si>
    <t>Realizar obras de construcción y/o dotacion en la I.E JoséMaria Cordoba</t>
  </si>
  <si>
    <t>A.01.02.04.02</t>
  </si>
  <si>
    <t>RP.Dotacion de Mobiliario y material Didactico tecnologico y logistico para las Instituciones Educativas Oficiales</t>
  </si>
  <si>
    <t xml:space="preserve">Realizar obras de construcción y/o dotacion en la I.E Jalberto mendoza Mayor </t>
  </si>
  <si>
    <t>Garantizar el servicio de conectividad en las 13 Instituciones Educativas.</t>
  </si>
  <si>
    <t>Mejoramiento de la Conectividad de Transmision de Datos en las Instituciones Educativas Oficiales del Municipio de Yumbo, Valle del Cauca, Occidente</t>
  </si>
  <si>
    <t>A.01.04.03.01</t>
  </si>
  <si>
    <t>RP.SDO/2019 Conectividad de las I.Educativas Oficiales</t>
  </si>
  <si>
    <t>2015-7689200638-7</t>
  </si>
  <si>
    <t>A.01.04.03.02</t>
  </si>
  <si>
    <t>SGP.SD.Conectividad de las I.Educativas Oficiales</t>
  </si>
  <si>
    <t>2015-768920017-16</t>
  </si>
  <si>
    <t>A.01.04.02.01</t>
  </si>
  <si>
    <t>RP. SDO/2019 Implementacion de programas para garantizar los derechos de autor y derechos conexos en materia de programas de computador</t>
  </si>
  <si>
    <t>A.01.04.02.02</t>
  </si>
  <si>
    <t>SGP.SD.Proyectos de Implementacion de Sistemas de informacion de nomina para la gestion y Administracion de los Recursos del Sector Educativo</t>
  </si>
  <si>
    <t>A.01.04.02.03</t>
  </si>
  <si>
    <t>SGP.SD.Proyectos de Sistemas en soporte y actualizacion para el Software Financiero SAR.</t>
  </si>
  <si>
    <t>Garantizar el servicio de vigilancia en las 13 Instituciones Educativas.</t>
  </si>
  <si>
    <t>Implementación de Acciones para la Operacion y Funcionamiento de las Instituciones Educativas Oficiales del Municipio de Yumbo, Valle del Cauca, Occidente</t>
  </si>
  <si>
    <t>2015-768920010-13</t>
  </si>
  <si>
    <t>A.01.01.07.01</t>
  </si>
  <si>
    <t>RP.Servicio de Vigilancia I.E.</t>
  </si>
  <si>
    <t>A.01.01.07.02</t>
  </si>
  <si>
    <t>SGP SD.Servicio de Vigilancia I.E.</t>
  </si>
  <si>
    <t xml:space="preserve">Garantizar el pago de los servicios publicos de las 13 I.E oficialesdel Municipio </t>
  </si>
  <si>
    <t>A.01.02.06.02.01</t>
  </si>
  <si>
    <t>SGP.CM.Servicios Publicos I.Educativas</t>
  </si>
  <si>
    <t>A.01.02.06.02.02</t>
  </si>
  <si>
    <t>RP.Servicios Publicos I.Educativas</t>
  </si>
  <si>
    <t>2015-768920010-14</t>
  </si>
  <si>
    <t>A.01.02.06.02.03</t>
  </si>
  <si>
    <t>SGP.CM.SDO/2019 Servicios Publicos I.Educativas</t>
  </si>
  <si>
    <t>A.01.02.06.02.04</t>
  </si>
  <si>
    <t>SGP.CM RF/2019 Servicios Publicos I.Educativas</t>
  </si>
  <si>
    <t>A.01.02.06.02.05</t>
  </si>
  <si>
    <t>SGP.SD.RF/2019 Servicios Publicos I.Educativas</t>
  </si>
  <si>
    <t xml:space="preserve">Fortalecer el proceso de Gestión estratégica en la Secretaria de Educación </t>
  </si>
  <si>
    <t>Fortalecimiento de los Procesos de Eficiencia Administrativa para el Mejoramiento en la Prestación del Servicio Educativo en las Instituciones Educativas Oficiales del Municipio de Yumbo, Valle del Cauca, Occidente</t>
  </si>
  <si>
    <t>2015-768920017-14</t>
  </si>
  <si>
    <t>A.01.04.01.01</t>
  </si>
  <si>
    <t>RP.Apoyo Fisico Humano y Financiero para Mejorar la Eficiencia Adtiva en el Servicio Educativo</t>
  </si>
  <si>
    <t xml:space="preserve">Fortalecer el proceso de  Gestión de Programas  y Proyectos de  la Secretaria de Educación </t>
  </si>
  <si>
    <t>Fortalecer el proceso de Gestión  de la Cobertura  del Servicio  Educativo</t>
  </si>
  <si>
    <t xml:space="preserve">Fortalecer el proceso de Gestión  de la Calidad  del Servicio  Educativo  de la Secretaria de educación </t>
  </si>
  <si>
    <t xml:space="preserve">Fortalecer el proceso de Gestión  de la Inspección y Vigilancia  de los Establecimientos Educativos de la Secretaria de Educación </t>
  </si>
  <si>
    <t xml:space="preserve">Fortalecer el proceso de Gestión de la Información de la Secretaria de Educación </t>
  </si>
  <si>
    <t xml:space="preserve">Fortalecer el proceso de Gestión del Talento Humano de la Secretaria de Educación </t>
  </si>
  <si>
    <t xml:space="preserve">Fortalecer el proceso de Gestión Administrativa  de Bienes  y Servicios de la Secretaria de Educación </t>
  </si>
  <si>
    <t>2015-768920017-15</t>
  </si>
  <si>
    <t>A.01.04.01.04</t>
  </si>
  <si>
    <t>RP. SDO/2019. Apoyo Fisico Humano y Financiero para mejorar la Eficiencia Adtiva en el Servicio Educativo</t>
  </si>
  <si>
    <t xml:space="preserve">Fortalecer el proceso de Gestión Financiera de la Secretaria de Educación </t>
  </si>
  <si>
    <t xml:space="preserve">Fortalecer el proceso de Control Interno de la Secretaria de Educación </t>
  </si>
  <si>
    <t>Fortalecer el proceso de Gestión de la Administración de las Tecnologías de la  Información y las Comunicaciones de la Secretaria de Educación</t>
  </si>
  <si>
    <t xml:space="preserve">Fortalecer el proceso de Gestión de Asuntos  Legales  y Públicos de la Secretaria de Educación </t>
  </si>
  <si>
    <t xml:space="preserve">Fortalecer el proceso de Administración del sistema de Gestión de calidad de la Secretaria de Educación </t>
  </si>
  <si>
    <t xml:space="preserve">Fortalecer el proceso de Atención  al  Ciudadano en la Secretaria de Educación </t>
  </si>
  <si>
    <t>Liquidar la nomina de los Directivos Docentes, Docentes y Administrativos de las 13 Instituciones Educativas del Municipio.</t>
  </si>
  <si>
    <t>Fortalecimiento de la Prestacion del Servicio Educativo en las Instituciones Educativas Oficiales del Municipio de Yumbo, Valle del Cauca, Occidente</t>
  </si>
  <si>
    <t>2015-768920003-29</t>
  </si>
  <si>
    <t>A.01.01.01</t>
  </si>
  <si>
    <t>PAGO DE PERSONAL</t>
  </si>
  <si>
    <t>Generar Reportes de terceros.</t>
  </si>
  <si>
    <t>A.01.01.02</t>
  </si>
  <si>
    <t>APORTES PATRONALES</t>
  </si>
  <si>
    <t>Atender  en el sistema educativo la población vulnerable y víctimas del conflicto armado.</t>
  </si>
  <si>
    <t>Atender a la población de jovenes y adultos con educacion formal por ciclos.</t>
  </si>
  <si>
    <t xml:space="preserve">APOYO A UN PROGRMA DE EDUCACION  FLEXIBLE POR COMPETENCIAS DIRIGIDO A LA POBLACIÓN JOVEN EXTRA EDAD Y ADULTA QUE SE ENCUENTRAN POR FUERA DEL SISTEMA EDUCATIVO OFICIAL DEL MUNICIPIO DE YUMBO, VALLE DEL CAUCA, OCCIDENTE
</t>
  </si>
  <si>
    <t>2019-768920008</t>
  </si>
  <si>
    <t>A.01.01.10.05.01</t>
  </si>
  <si>
    <t>RP.Servicios Educativos para jovenes en extraedad y adultos analfabetas</t>
  </si>
  <si>
    <t xml:space="preserve">Implementar Modelo pedagogico Flexible Escuela nueva.  </t>
  </si>
  <si>
    <t>Verificar en el SIMAT la poblacion con NEE que existe en las 13 I.E oficiales del Municipio</t>
  </si>
  <si>
    <t>NOVIEMBRE 30</t>
  </si>
  <si>
    <t>Apoyo Pedagogico a la Poblacion con Necesidades Educativas Especificas-NEE de las Instituciones Educativas Ocifiales del Municipio de Yumbo, Valle del Cauca, Occidente</t>
  </si>
  <si>
    <t>2019-768920005</t>
  </si>
  <si>
    <t>A.01.05.01.02</t>
  </si>
  <si>
    <t>SGP.SD.Apoyo Integral al Escolar</t>
  </si>
  <si>
    <t>Atender la población con NEE de las 13 I.E oficiales Del Municipio.</t>
  </si>
  <si>
    <t>A.01.05.01.03</t>
  </si>
  <si>
    <t>SGP.SD.Apoyo al Escolar-Capacidades Excepcionales</t>
  </si>
  <si>
    <t xml:space="preserve">Implementar Modelo pedagogico Aceleracion del Aprendizaje. </t>
  </si>
  <si>
    <t>Focalizar los estudiantes que se beneficiaran del programa de Alimentacion Escolar de las 13 Instituciones Educativas del Municipio de Yumbo.</t>
  </si>
  <si>
    <t>ENERO 30</t>
  </si>
  <si>
    <t>Implementación del Programa de Alimentación Escolar en las Instituciones Educativas Oficiales del Municipio de Yumbo, Valle del Cauca, Occidente</t>
  </si>
  <si>
    <t>2015-768920007-18</t>
  </si>
  <si>
    <t>'A.01.02.10.02.02</t>
  </si>
  <si>
    <t>RP.Asistencia al Fortalecimiento de Programas Nutricionales para los niños,niñas y jovenes de las I.Educativas oficiales</t>
  </si>
  <si>
    <t>'A.01.02.10.02.01</t>
  </si>
  <si>
    <t>SGP.AE..Asistencia al Fortalecimiento de Programas Nutricionales para los niños,niñas y jovenes de las I.Educativas oficiales</t>
  </si>
  <si>
    <t>2015-768920007-19</t>
  </si>
  <si>
    <t>A.01.02.10.02.03</t>
  </si>
  <si>
    <t>MINEDUC.PAE.RES.012017 Regular Asistencia al Fortalecimiento de Programa Nutricionales para los niños,niñas y jovenes de las I.Educativas Oficiales</t>
  </si>
  <si>
    <t>A.01.02.10.02.04</t>
  </si>
  <si>
    <t>MINEDUC.PAE.RES.012018 Jornada Unica Asistencia al Fortalecimiento de Programas Nutricionales para los niños,niñas y jovenes de las Instituciones Educativas Oficiales.</t>
  </si>
  <si>
    <t>Brindar el Servicio de Alimentacion Escolar a los estudiantes de las 13 Instituciones Educativas del Municipio de Yumbo.</t>
  </si>
  <si>
    <t>A.01.02.10.02.05</t>
  </si>
  <si>
    <t>MINEDUC.PAE.SDO/2019 Jornada Unica Asistencia al Fortalecimiento de Programa Nutricionales para los niños,niñas y jovenes de las I.Educativas Oficiales</t>
  </si>
  <si>
    <t>A.01.02.10.02.06</t>
  </si>
  <si>
    <t>MINEDUC.PAE SDO/2019 Regular Asistencia al Fortalecimiento de Programa Nutricionales para los niños,niñas y Jovenes de las I.Educativas Oficiales.</t>
  </si>
  <si>
    <t>A.01.02.10.02.07</t>
  </si>
  <si>
    <t>SGP AE.SDO/2019 Asistencia al Fortalecimiento de Programa Nutricionales para para los niños,niñas y jovenes de las I.Educativas Oficiales</t>
  </si>
  <si>
    <t>2015-768920007-20</t>
  </si>
  <si>
    <t>A.01.02.10.02.08</t>
  </si>
  <si>
    <t>SGP.SD.Asistencia al Fortalecimiento de Programa Nutricionales para los niños,niñas y jovenes de las I.Educativas oficiales(Emergencias)</t>
  </si>
  <si>
    <t xml:space="preserve">Beneficiar a 1.700 estudiantes con transporte a las Instituciones Educativas oficiales. </t>
  </si>
  <si>
    <t>Implementacion del programa de transporte escolar de las Instituciones Educativas oficiales del municipio de Yumbo, valle del cauca, occidente.</t>
  </si>
  <si>
    <t>2015-768920015-11</t>
  </si>
  <si>
    <t>A.01.02.07.01</t>
  </si>
  <si>
    <t>SGPCM.Implementacion de Estrategias que Garanticen el Acceso,Permanencia Inclusion y retencion desde la Educacion inicial hasta su articulacion con la educacion superior a la Comunidad Estudiantil.</t>
  </si>
  <si>
    <t>A.01.02.07.02</t>
  </si>
  <si>
    <t>RP.Implementacion de estrategias que garanticen el acceso permanencia,inclusion y Retencion desde la Educacion inicial hasta su articulacion con la Edcacion superior a la Comunidad Estudiantil</t>
  </si>
  <si>
    <t xml:space="preserve">Atender a 2.000 Estudiantes del sistema educativo oficial en jornada única. </t>
  </si>
  <si>
    <t>Brindar el Servicio de Alimentacion Escolar a los estudiantes de jornada unica de las Instituciones Educativas del Municipio de Yumbo.</t>
  </si>
  <si>
    <t>Realizar Maratones de lecturas en las 13 I.E oficiales del Municipio.</t>
  </si>
  <si>
    <t>Realizar asistencias tecnicas del Plan Nacional de Lectura y Escritura.</t>
  </si>
  <si>
    <t>Verificar la asignación de gratuidad educativa por parte de MEN para cada una de las 13 I.E Oficiales.</t>
  </si>
  <si>
    <t>A.01.03.08.01</t>
  </si>
  <si>
    <t>SGPCG.Implementacion de Estrategias que Garanticen el Acceso Permanencia,Inclusion y Retencion desde la Educacion inicial hasta su Articulacion con la Educacion Superior a la Comunidad Estudiantil</t>
  </si>
  <si>
    <t>Realizar seguimiento a la ejecucion de los recursos de gratuidad por parte de las I.E oficiales.</t>
  </si>
  <si>
    <t>A.01.03.08.02</t>
  </si>
  <si>
    <t>SGPCG.Emergencia Implementacion de Estrategias que Garanticen el Acceso,Permanencia,inclusion y Retencion desde la Educacion incial  hasta su Articulacion con la Educacion Superior a la Comunidad Estudiantil</t>
  </si>
  <si>
    <t>Diseñar el Plan Territorial de Formacion Docente (PTFD).</t>
  </si>
  <si>
    <t>OCTUBRE 30</t>
  </si>
  <si>
    <t>Implementar el Plan Territorial de Formacion Docente (PTFD).</t>
  </si>
  <si>
    <t>Ajustar el  Plan de Apoyo al Mejoramiento para las 13 Instituciones Educativas Oficiales</t>
  </si>
  <si>
    <t>A.01.02.11.01</t>
  </si>
  <si>
    <t>RP. SDO/2019. Apoyo en la implementacion planes de mejoramiento de las instituciones Educativas</t>
  </si>
  <si>
    <t>Implementar el  Plan de Apoyo al Mejoramiento en las 13 Instituciones Educativas Oficiales</t>
  </si>
  <si>
    <t>A.01.02.08.01</t>
  </si>
  <si>
    <t>RP.Cualificacion docentes implementacion de acciones para el Fortalecimiento de los procesos de calidad en la prestacion del servicio en las Instituciones Educativas.</t>
  </si>
  <si>
    <t xml:space="preserve">Realizar 6 capacitaciones  a los Docentes y administrativos de las 13 I.E Oficiales del Municipio </t>
  </si>
  <si>
    <t>Capacitacion, bienestar y estimulo para el personal docente, directivo docente y administrativo de las instituciones educativas del municipio de yumbo, valle del cauca, occidente.</t>
  </si>
  <si>
    <t>2015-768920080-10</t>
  </si>
  <si>
    <t>A.01.07.02.02</t>
  </si>
  <si>
    <t>RFL.Capacitacion Bienestar y Estimulos Docentes</t>
  </si>
  <si>
    <t>A.01.07.02.04</t>
  </si>
  <si>
    <t>SGP.SD.Capacitacion Bienestar y Estimulos Docentes</t>
  </si>
  <si>
    <t>Entregar elementos de proteccion al personal de servicios generales  de las 13 I.E oficiales del Municipio</t>
  </si>
  <si>
    <t>DICIEMBRE 31</t>
  </si>
  <si>
    <t>Dotación para el Personal Docente de las Instituciones Educativas Oficiales del Municipio de Yumbo, Valle del Cauca, Occidente</t>
  </si>
  <si>
    <t>2015-768920058-5</t>
  </si>
  <si>
    <t>A.01.01.09.01.01</t>
  </si>
  <si>
    <t>SGP.SD.Dotacion Ley 70 de 1988-Personal Docente</t>
  </si>
  <si>
    <t>Implementar el Proyecto Ambiental Escolar en las I.E oficiales del Municipio</t>
  </si>
  <si>
    <t>A.01.07.02.06</t>
  </si>
  <si>
    <t>RP.Proyectos Educativos Transversales</t>
  </si>
  <si>
    <t>Implementar el Proyecto Prevencion al consumo de sustancias Psicoactivas en las I.E oficiales del Municipio</t>
  </si>
  <si>
    <t>Implementar el Proyecto de Educacion Sexula en las I.E oficiales del Municipio</t>
  </si>
  <si>
    <t>Implementar el Proyecto Derechos Humanos en las I.E oficiales del Municipio</t>
  </si>
  <si>
    <t xml:space="preserve">Realizar capacitacion en transiciones armonicas a docentes de primera infancia. </t>
  </si>
  <si>
    <t>Proyectar  Acuerdo de creación del "Fondo de  Eduacion Superior del Municipio de Yumbo".</t>
  </si>
  <si>
    <t>Realizar jornadas de capacitación  a estudiantes y docentes de grado 11 de las 13 I.E oficiales del municipio para desarrollar  competencias en las pruebas Saber 11.</t>
  </si>
  <si>
    <t>'A.01.07.02.05</t>
  </si>
  <si>
    <t>RP.Fortalecimiento competencias basicas especificas y ciudadanas de la Comunidad Educativa</t>
  </si>
  <si>
    <t>Caracterizar la población etnica de las I.E oficiales.</t>
  </si>
  <si>
    <t>SEPTIEMBRE 30</t>
  </si>
  <si>
    <t xml:space="preserve">Fortalecimiento del Plan al Mejoramiento y Proyectos Educativos  de Las Instituciones Educativas Oficilaes de Municipio de Yumbo </t>
  </si>
  <si>
    <t>2019-768920009</t>
  </si>
  <si>
    <t>A.01.02.11.03</t>
  </si>
  <si>
    <t>RP.Apoyo a los Proyectos Educativos Comunitarios(PEC )Y Rurales (PER)</t>
  </si>
  <si>
    <t xml:space="preserve">Formular el Proyecto Educativo Comunitario - PEC </t>
  </si>
  <si>
    <t>DICIEMBREB 30</t>
  </si>
  <si>
    <t>Identificar mediante diagnostico el contexto socio cultural las I.E rurales.</t>
  </si>
  <si>
    <t>Formular el proyecto Educativo Rural - PER</t>
  </si>
  <si>
    <t>Ajustar los Proyectos Educativos Institucionales (PEI) de las I.E oficiales del Municipio de Yumbo</t>
  </si>
  <si>
    <t>A.01.02.11.02</t>
  </si>
  <si>
    <t>RP. SDO/2019. Apoyo a los proyectos Educativos Instucionales PEI</t>
  </si>
  <si>
    <t>NO PROGRAMADA EN LA VIGENCIA</t>
  </si>
  <si>
    <t>No se programó actividad para esta vigencia</t>
  </si>
  <si>
    <t>Secretario de Paz y Convivencia</t>
  </si>
  <si>
    <t xml:space="preserve"> - Diagnóstico 
- Elaboración 
- Aprobado por Decreto
 - Publicado en la página web de la alcaldia (lo que se pueda publicar)</t>
  </si>
  <si>
    <t>31-12-2020</t>
  </si>
  <si>
    <t>Fortalecimiento de procesos de preservación de la seguridad y el orden público en el municipio de Yumbo</t>
  </si>
  <si>
    <t>2,5%</t>
  </si>
  <si>
    <t>Recogerán las particularidades de cada hecho victimizante que requiera de estrategias propias para prevenir el mismo y estrategias de cultura de Derechos Humanos y reconciliación, para elaborar el Plan.</t>
  </si>
  <si>
    <t xml:space="preserve">Elaboración del Plan </t>
  </si>
  <si>
    <t>Establecer 1 línea telefónica de seguridad para atención al ciudadano.</t>
  </si>
  <si>
    <t>2015-768920009-19</t>
  </si>
  <si>
    <t>A.18.04.06.07</t>
  </si>
  <si>
    <t>CE. Estrategias de Convivencia Ciudadana</t>
  </si>
  <si>
    <t>Realizar el pago recompensas autorizadas por el comité de orden público</t>
  </si>
  <si>
    <t>2015-768920009-17</t>
  </si>
  <si>
    <t>A.18.04.06.04</t>
  </si>
  <si>
    <t xml:space="preserve">CE. Seguridad ciudadana y la preservación del orden público </t>
  </si>
  <si>
    <t xml:space="preserve">Implementación, soporte, funcionamiento y nuevas funcionalidades del Software SICNAPP </t>
  </si>
  <si>
    <t xml:space="preserve">Realizar mantenimiento correctivo y preventivo del 70% de las cámaras exitentes. </t>
  </si>
  <si>
    <t>Fortalecer los organismos de segurirdad y control del municipio de Yumbo  (Policia) en: movilidad, operatividad y logisticamente.</t>
  </si>
  <si>
    <t>Fortalecimiento de procesos de preservación de la seguridad y el orden público en el municipio de Yumbo, Valle del Cauca, occidente</t>
  </si>
  <si>
    <t>Fortalecer los organismos de segurirdad y control del municipio de Yumbo  (Ejercito)  en: movilidad, operatividad y logisticamente.</t>
  </si>
  <si>
    <t>Fortalecer los organismos de segurirdad y control del municipio de Yumbo  (CTI)  en: movilidad, operatividad y logisticamente.</t>
  </si>
  <si>
    <t>Suscribir 1 convenio interinstitucional con la Fiscalia General de la Nación para fortalecer su operatividad.</t>
  </si>
  <si>
    <t xml:space="preserve">Implementación de estrategias para el fortalecimiento de los organismos judiciales y de justicias del municipio de Yumbo </t>
  </si>
  <si>
    <t>2015-768920069-9</t>
  </si>
  <si>
    <t>A.18.04.06.05</t>
  </si>
  <si>
    <t xml:space="preserve">RP.Apoyo a la organización justicia </t>
  </si>
  <si>
    <t>Suscribir 1 convenio interinstitucional con los juzgados para fortalecer su operatividad.</t>
  </si>
  <si>
    <t xml:space="preserve">Suscribir 1 convenio interinstitucional con la Registraduria Nacional del Estado Civil para fortalecer su operatividad </t>
  </si>
  <si>
    <t>1.1.  Implementar 1 campaña de difusión en el marco del Código Nacional de Policia y Convicencia Ciudadana en el  municipio de Yumbo.</t>
  </si>
  <si>
    <t>A.18.04.07.02</t>
  </si>
  <si>
    <t xml:space="preserve">COD. POL. 40%  Materialización de medidas correctivas </t>
  </si>
  <si>
    <t>1.2. Adecuación de  1 oficina para Inspecciones de Policias</t>
  </si>
  <si>
    <t>A.18.04.07.03</t>
  </si>
  <si>
    <t>COD. POL. 45% Implementacion del Codigo de Policia.</t>
  </si>
  <si>
    <t>2.1. Implementar la estrategia de respuesta a emergencias para garatizar la seguridad y la convivencia</t>
  </si>
  <si>
    <t xml:space="preserve">2.2. Realizar 1 operativo de prevención, vigilancia y control de ventas y consumo de sustancias sicoactivas, y porte de armas en los alrededores de 5 insticiones educativas del muncipio de Yumbo. </t>
  </si>
  <si>
    <t>2.3. Realizar operativos semanales en el marco del decreto "Toque de queda para menores de edad" , durante su vigencia.</t>
  </si>
  <si>
    <t xml:space="preserve">2.4. Formular, adoptar y socializar 2 Decretos que garanticen la seguridad y convivencia en el municipio de Yumbo. </t>
  </si>
  <si>
    <t xml:space="preserve">2.5. Implementar 1 estrategia para el moniterio del sistema de videovigilancia </t>
  </si>
  <si>
    <t>Desarrollar 300 operativos  anuales con gestores civicos en el municipio de Yumbo enfocados a la  prevención de conductas, actitudes y comportamientos que afectan negativamente a la convivencia del municipio de Yumbo, mediante la sensibilización y promoción de actitudes civicas con respecto a la Ley 1801 de 2016</t>
  </si>
  <si>
    <t>Implementacion de acciones para el fomento del uso adecuado y recuperación  del espacio publico en el municipio de Yumbo, Valle del Cauca, Occidente.</t>
  </si>
  <si>
    <t xml:space="preserve">Desarrollar 90 operativos mensuales para el control del espacio publico en los sitios de mayor ocupación y/o perturbacion (parques, plaza de mercado y sector acopi) </t>
  </si>
  <si>
    <t>2015-768920036-8</t>
  </si>
  <si>
    <t>A.18.04.06.01</t>
  </si>
  <si>
    <t xml:space="preserve">RP. Uso adecuado y recuperacion del espacio publico en el municipio </t>
  </si>
  <si>
    <t xml:space="preserve">Realizar 8 jornadas de recuperación de espacio público en asocio con la fuerza pública </t>
  </si>
  <si>
    <t>Realizar 125 visitas  mensuales de control para la verificacion sobre el cumplimiento de los requisitos establecidos en la  Ley 1801 de 2016 y/o quien la derrogue o modifique.</t>
  </si>
  <si>
    <t>Implementacion de estrategias para el control del funcionamiento de establecimientos comerciales del municipio de Yumbo</t>
  </si>
  <si>
    <t>2015-768920046-7</t>
  </si>
  <si>
    <t>A.18.04.06.02</t>
  </si>
  <si>
    <t>RP. Implementacion de Estrategias para el control de establecimientos comerciales del municipio</t>
  </si>
  <si>
    <t>Atender el 100% de las quejas por infracción a la Ley 1480 de 2011 (estatuto del consumidor)</t>
  </si>
  <si>
    <t xml:space="preserve">Atender el 100% de solicitudes provenientes de los establecimientos comerciales con venta, consumo de licor y presentación de espectáculos de las artes escenicas. </t>
  </si>
  <si>
    <t xml:space="preserve">Atender el 100% de las quejas por contaminación de ruido generado por establecimientos comerciales. </t>
  </si>
  <si>
    <t>2015-768920046-6</t>
  </si>
  <si>
    <t>Atender integralmente en la Comisaria de Familia el 100% de los casos de de violencia intrafamiliar denunciados.</t>
  </si>
  <si>
    <t xml:space="preserve">Fortalecimientos de los procesos y procedimientos para la prevención, garantia, restablecimiento y reparación de los derechos del menor y la familia en el municipio de Yumbo - Valle del Cauca </t>
  </si>
  <si>
    <t>2015-768920004-11</t>
  </si>
  <si>
    <t>A.18.03.01</t>
  </si>
  <si>
    <t>RP.Comisaria de familia-sueldos</t>
  </si>
  <si>
    <t xml:space="preserve">Desarrollar 1 jornada de descentralizacion de la comisaria de familia en las 4 comunas del municipio de Yumbo </t>
  </si>
  <si>
    <t>A.18.03.02</t>
  </si>
  <si>
    <t>RP.Comisaria de Familia-Prestaciones y Aporte</t>
  </si>
  <si>
    <t xml:space="preserve">Desarrollar 1 jornada de descentralizacion de la comisaria de familia en 4 zonas rurales del municipio de Yumbo </t>
  </si>
  <si>
    <t>A.18.03.03</t>
  </si>
  <si>
    <t>RP.Asistencia para el Fortalecimiento de la Comisaria</t>
  </si>
  <si>
    <t>A.18.03.04</t>
  </si>
  <si>
    <t>RP.SDO/2019 Asistencia para el Fortalecimiento de la comisaria de familia.</t>
  </si>
  <si>
    <t>A.18.08.09.01</t>
  </si>
  <si>
    <t>RP.Fortalecimiento proteccion y restitucion de los Derechos del menor y la familia en el Municipio.</t>
  </si>
  <si>
    <t xml:space="preserve">Prestar 50 servicios exequiales de personas pobres de solemnidad y NN </t>
  </si>
  <si>
    <t xml:space="preserve">Asistencia funeraria a pobres de solemnidad y NN en el municipio de Yumbo </t>
  </si>
  <si>
    <t>2015-768920054-6</t>
  </si>
  <si>
    <t>A.18.08.08.01</t>
  </si>
  <si>
    <t>RP. Pobres de solemnidad y NN</t>
  </si>
  <si>
    <t>A.18.08.08.03</t>
  </si>
  <si>
    <t>RP. SDO/2019   Pobres de solemnidad y NN</t>
  </si>
  <si>
    <t>Desarrollar 1 convenio de interes público con la Cruz Roja Colombiana seccional Yumbo</t>
  </si>
  <si>
    <t>Fortalecimiento del consejo municipal de gestión  del riesgo de desastres en el municipio de Yumbo, Valle del Cauca, Occidente</t>
  </si>
  <si>
    <t>2015-768920025-7</t>
  </si>
  <si>
    <t>A.12.01.07.01</t>
  </si>
  <si>
    <t>RP.Fortalecimiento Consejo Municipal del Riesgo</t>
  </si>
  <si>
    <t>Desarrollar 1 convenio de interes público con la Defensa Civil de Yumbo</t>
  </si>
  <si>
    <t>Desarrollar 1 convenio de interes público con el Cuerpo de Bomberos de Yumbo</t>
  </si>
  <si>
    <t xml:space="preserve">Fortalecimiento de los procesos de atención, prevención y reacción ante incendios , explosiones e incidentes con materiales peligrosos en el municipio de Yumbo, Valle del Cauca, Occidente </t>
  </si>
  <si>
    <t>2015-768920030-8</t>
  </si>
  <si>
    <t>A.12.12.01</t>
  </si>
  <si>
    <t>STB.Actividaes Bomberiles-Convenio CBV</t>
  </si>
  <si>
    <t>A.12.12.02</t>
  </si>
  <si>
    <t>INTSTB Actividades Bomberiles-Convenio CBV</t>
  </si>
  <si>
    <t>2015-768920030-9</t>
  </si>
  <si>
    <t>A.12.12.03</t>
  </si>
  <si>
    <t>ST. SDO/2019 Actividades Bomberiles-Convenio CBV</t>
  </si>
  <si>
    <t>Atención Humanitaria</t>
  </si>
  <si>
    <t xml:space="preserve">Implementación de acciones para la prevención, atención y rehabilitación ante emergencias en el municipio de Yumbo, Valle del Cauca, Occidente. </t>
  </si>
  <si>
    <t>Implementar la estrategia de respuesta a emergencias y desastres</t>
  </si>
  <si>
    <t>Pago de arrendamiento a poblacion damnificada (Albergues Temporales).</t>
  </si>
  <si>
    <t>2016-768920006-10</t>
  </si>
  <si>
    <t>A.12.01.06.02.01</t>
  </si>
  <si>
    <t xml:space="preserve">RFL. Atención Emergencias- Arrendamientos </t>
  </si>
  <si>
    <t xml:space="preserve">Participar en el Simulacro Nacional de Unidad Nacional de Gestión del Riesgo de desastres de la presidencia de la republica </t>
  </si>
  <si>
    <t xml:space="preserve">Fortalecimiento del consejo municipal de gestión  del riesgo de desastres en el municipio de Yumbo, Valle del Cauca, Occidente </t>
  </si>
  <si>
    <t xml:space="preserve">desarrollar la semana de gestión del riesgo en el muinicipio de Yumbo </t>
  </si>
  <si>
    <t xml:space="preserve">Desarrollar 1 simulación de situación de emergencia en el municipio con base en los escenarios de riesgo identificados y caracterizados en el Plan Municipal de Gestión del Riesgo. </t>
  </si>
  <si>
    <t xml:space="preserve">Atender el 100% de las solicitudes de la comunidad relacionados con los diferentes escenarios de riesgo identificados en el Plan Municipal de Gestión del Riesgo. </t>
  </si>
  <si>
    <t>2015-768920025-8</t>
  </si>
  <si>
    <t>A.12.01.07.02</t>
  </si>
  <si>
    <t>RP. SDO/2019   Fortalecimiento Consejo Municipal del Riesgo</t>
  </si>
  <si>
    <t xml:space="preserve">Revisar el 100%  los planes de contingencia de eventos de aglomeración de personas. </t>
  </si>
  <si>
    <t>Atender 100% de las solicitudes de  informes estadisticos relacionados con los eventos atendidos por el grupo de vigias de gestión del riesgo.</t>
  </si>
  <si>
    <t>Conmemorar el dia internacional de los desaparecidos</t>
  </si>
  <si>
    <t xml:space="preserve">Difusión y Proteccion de los Derechos Humanos en el Municipío de Yumbo - Valle </t>
  </si>
  <si>
    <t>A.18.08.08.02</t>
  </si>
  <si>
    <t>R.P. Derechos Humanos</t>
  </si>
  <si>
    <t>Conmemorar el dia mundial contra la trata de personas</t>
  </si>
  <si>
    <t>Conmemorar el Dia Internacional de los DDHH</t>
  </si>
  <si>
    <t>Conmemorar el Dia nacional de los DDHH</t>
  </si>
  <si>
    <t>Actualización del acuerdo 017 de 08 de julio de 2015</t>
  </si>
  <si>
    <t xml:space="preserve">Realizar 4 seciones ordinarias del Consejo Municipal de Cultura de Paz, Derechos Humanos y Derecho Internacional Humanitario. </t>
  </si>
  <si>
    <t>Incremento</t>
  </si>
  <si>
    <t>Mantenimiento</t>
  </si>
  <si>
    <t>Recaudar $3.750.000.000 a través de la gestión cobro persuasivo y coactivo de los impuestos industria y comercio y predial unificado</t>
  </si>
  <si>
    <t>Realizar la revisión de 750 expedientes tributarios del impuesto de Industria y Comercio, fiscalizando declaraciones de ICA, retención de ICA, Alumbrado Publico y Estampillas.</t>
  </si>
  <si>
    <t>Realizar 1 campaña de promocion y divulgacion de la cultura tributaria.</t>
  </si>
  <si>
    <t>24 de Diciembre</t>
  </si>
  <si>
    <t>Aura G. Velasco Freyre</t>
  </si>
  <si>
    <t>GESTION</t>
  </si>
  <si>
    <t>Diciembre 31 del 2020</t>
  </si>
  <si>
    <t>NA</t>
  </si>
  <si>
    <t xml:space="preserve">-Entrega de folletos con informacion relevante en materia disciplinaria a todos los servidores publicos de la Admon Central.     </t>
  </si>
  <si>
    <t xml:space="preserve">Enviar informacion a todos los correos institucionales de las secretarias y oficinas de la administracion central en materia disciplinaria                 </t>
  </si>
  <si>
    <t>Solicitar apoyo a la oficina de prensa y comunicaciones en la promocion y divulgacion de tips y pautas disciplinarias en la pagina de la intranet de la Administracion Central.</t>
  </si>
  <si>
    <t>SALUA SUSANA KARDUSS</t>
  </si>
  <si>
    <t>Actividad realizada con personal de la oficina</t>
  </si>
  <si>
    <t>VIABILIDAD</t>
  </si>
  <si>
    <t>Diciembre 31.</t>
  </si>
  <si>
    <t>Mantenimiento , Mejoramiento y Adecuacion de los Escenarios Deportivos y Recreativos del Municipio de Yumbo, Valle del Cauca, Occidente</t>
  </si>
  <si>
    <t>2015-768920011-14</t>
  </si>
  <si>
    <t>7.01.02.04.02.01</t>
  </si>
  <si>
    <t>SGP. Mantenimiento y Mejoramiento  Escenarios Deportivos.</t>
  </si>
  <si>
    <t xml:space="preserve">YAMILET MURCIA ROJAS </t>
  </si>
  <si>
    <t>7.01.02.04.02.02</t>
  </si>
  <si>
    <t>RP. Mantenimiento y Mejoramiento  Escenarios Deportivos.</t>
  </si>
  <si>
    <t>2015-768920011-15</t>
  </si>
  <si>
    <t>7.01.02.04.02.03</t>
  </si>
  <si>
    <t>RP SDO/2019. Mantenimiento y Mejoramiento  Escenarios Deportivos.</t>
  </si>
  <si>
    <t>Fortalecimiento de los Procesos Formativos y Competitivos de las Disciplinas Deportivas en el Municipio de Yumbo, Valle del Cauca, Occidente</t>
  </si>
  <si>
    <t>2015-768920055-24</t>
  </si>
  <si>
    <t>7.01.02.04.01.01</t>
  </si>
  <si>
    <t xml:space="preserve"> 'RP Fomento, desarrollo y práctica del deporte, la recreación y el aprovechamiento del tiempo libre</t>
  </si>
  <si>
    <t>RP. Fomento, desarrollo y practica del deporte, recreación y el aprovechamiento del tiempo libre</t>
  </si>
  <si>
    <t>2015-768920055-25</t>
  </si>
  <si>
    <t>7.01.02.04.05.01</t>
  </si>
  <si>
    <t>RP SDO/2019 Equipo gestor para el  fomento, desarrollo y practica del deporte, recreación y el aprovechamiento del tiempo libre.</t>
  </si>
  <si>
    <t xml:space="preserve">7.01.02.04.01.02 </t>
  </si>
  <si>
    <t>SGPD. Fomento, desarrollo y practica del deporte, recreación y el aprovechamiento del tiempo libre</t>
  </si>
  <si>
    <t>1. Asignar 2 entrenadores y/o monitores para la implementación de 2 nuevas disciplinas deportivas (Badminton y Sambo)</t>
  </si>
  <si>
    <t>Mejoramiento de los procesos recreativos y aprovechamiento del tiempo libre en el Municipio de Yumbo, Valle del Cauca, Occidente</t>
  </si>
  <si>
    <t>RP SDO/2019. Equipo Gestor para el fomento, desarrollo y práctica del deporte, recreación y el aprovechamiento del tiempo libre</t>
  </si>
  <si>
    <t>7.01.02.04.01.05</t>
  </si>
  <si>
    <t>RP SDO/2019. Fomento, desarrollo del deporte, Recreación y el Aprovechamiento del tiempo libre</t>
  </si>
  <si>
    <t>1. Asignar un equipo gestor de apoyo para la atención a la primera infancia en desarrollo psicomotor.</t>
  </si>
  <si>
    <t>1. Atender 20 grupos con actividades de habitos y estilos de vida saludable, a través de la asignación de equipo gestor.</t>
  </si>
  <si>
    <t>3. Encuentro Adulto Mayor</t>
  </si>
  <si>
    <t>7.01.02.04.01.03</t>
  </si>
  <si>
    <t>RA Juegos Superate</t>
  </si>
  <si>
    <t>Fortalecimiento del Programa de Educación Física en los Niveles de Preescolar a Básica Primaria en las Instituciones Educativas Oficiales del Municipio de Yumbo, Valle del Cauca, Occidente</t>
  </si>
  <si>
    <t>2015-768920052-9</t>
  </si>
  <si>
    <t>7.01.02.04.01.04</t>
  </si>
  <si>
    <t>RP Juegos Superate</t>
  </si>
  <si>
    <t>2015-768920052-10</t>
  </si>
  <si>
    <t>7.01.02.04.01.06</t>
  </si>
  <si>
    <t>RP SDO/2019. Juegos Superate,</t>
  </si>
  <si>
    <t>RP. Fomento, desarrollo y practica del deporte, recreación y el aprovechamiento del tiempo libre.</t>
  </si>
  <si>
    <t>META NO PROGRAMADA PARA LA VIGENCIA</t>
  </si>
  <si>
    <t>2. Adquirir insumos y materiales para el mejoramiento de los escenarios deportivos.</t>
  </si>
  <si>
    <t>1. Asignar un equipo gestor para la atención  en la promoción y prevención al deportista.</t>
  </si>
  <si>
    <t>2. Dotar de equipos e insumos necesarios para garantizar la atención de los deportistas.</t>
  </si>
  <si>
    <t>1. Atender las solicitudes de apoyo en actividades de recreación presentadas por la comunidad a través de 9 gestores de recreación.</t>
  </si>
  <si>
    <t>Gestión</t>
  </si>
  <si>
    <t>Realizar y socializar 10 campañas internas de la administración central.</t>
  </si>
  <si>
    <t>Fortalecimiento de los procesos comunicacionales de la Administración Central del municipio de Yumbo</t>
  </si>
  <si>
    <t>2015-768920044-11</t>
  </si>
  <si>
    <t>A.17.01.01.03.01</t>
  </si>
  <si>
    <t xml:space="preserve">RP. Implementación de Estrategia Yumbo Visible para el fortalecimiento de los procesos de Comunicación Interna y Externa del Municipio. </t>
  </si>
  <si>
    <t>Diego Alejandro Patiño Solís</t>
  </si>
  <si>
    <t xml:space="preserve">Realizar y socializar 20 campañas externas de la administración central. </t>
  </si>
  <si>
    <t>Realizar 1 Campaña publicitaria para la Audiencia Pública de Rendición de Cuentas.</t>
  </si>
  <si>
    <t xml:space="preserve">Elaborar 6 Instrumentos de Gestión de la Información. </t>
  </si>
  <si>
    <t>Realizar 3000 actividades de Lineamientos de Transparencia Activa y Pasiva</t>
  </si>
  <si>
    <t>Difundir por 2 medios masivos de comunicación la gestión de la Administración Municipal, mediante un plan de medios.</t>
  </si>
  <si>
    <t>2015-768920044-12</t>
  </si>
  <si>
    <t>A.17.01.01.03.06</t>
  </si>
  <si>
    <t xml:space="preserve"> 'RP.SDO/2019 Implementacion de la  estrategia Yumbo visible para el fortalecimiento de los procesos de comunicacion Interna y Externa del Municipio.</t>
  </si>
  <si>
    <t xml:space="preserve">Implementar un Plan de City Marketing </t>
  </si>
  <si>
    <t>Elaborar un diagnostico de comunicación interna</t>
  </si>
  <si>
    <t>Difundir 300 noticas de la Administración Central mediante un Plan de Difusión Free Press.</t>
  </si>
  <si>
    <t>Diciembre 31 del 2021</t>
  </si>
  <si>
    <t>Diciembre 31 del 2022</t>
  </si>
  <si>
    <t>Diciembre 31 del 2023</t>
  </si>
  <si>
    <t>Diciembre 31 del 2024</t>
  </si>
  <si>
    <t>Diciembre 31 del 2025</t>
  </si>
  <si>
    <t>Diciembre 31 del 2026</t>
  </si>
  <si>
    <t>Contrato Obra de Mantenimiento
Contrato Supervisor de obra</t>
  </si>
  <si>
    <t>Se realizó el contrato al supervisor de la obra de mantenimiento.</t>
  </si>
  <si>
    <t>Implementación De Programas Técnicos En Competencias labores y De Emprendimiento En el Municipio De Yumbo</t>
  </si>
  <si>
    <t>2015-768920033-12
2015-768920033-18</t>
  </si>
  <si>
    <t>2.3.01</t>
  </si>
  <si>
    <t>JAIME SÁNCHEZ LENIS</t>
  </si>
  <si>
    <t>Diseño y/o actualización de 1 programa técnico laboral por competencias, técnico profesional o tecnológico.</t>
  </si>
  <si>
    <t>Se realizó contrato para el diseño de dicho  programa académico.
Se aprobó mediante resolución el nuevo programa TLC en Peluquero Estilista.</t>
  </si>
  <si>
    <t>2.3.03</t>
  </si>
  <si>
    <t>RECURSO HUMANO</t>
  </si>
  <si>
    <t>Certificar la entidad en la NTC ISO 9001:2015</t>
  </si>
  <si>
    <t>Se realizó la auditoría por parte del ente encargado de certificar a la entidad en la norma. 
Se realizaron los contratos de los asesores necesarios para la entidad.</t>
  </si>
  <si>
    <t>Ofertar, implementar y fortalecer los programas académicos técnicos laborales por competencias aprobados mediante resolución</t>
  </si>
  <si>
    <t>Se ofertaron, implementaron y se están fortaleciendo los 9 programas académicos vigentes, con la contratación del personal de instrucción y el personal administrativo para la prestación del servicio a la comunidad.</t>
  </si>
  <si>
    <t>2.3.03
2.3.02</t>
  </si>
  <si>
    <t>RECURSO HUMANO
DOTACIÓN</t>
  </si>
  <si>
    <t>Ofertar los diferentes cursos en artes y oficios y emprendimiento para la certificación de personal. Contratar a los formadores de los respectivos cursos.</t>
  </si>
  <si>
    <t>Recibir la aprobación del MinTrabajo para la implementación de la Agencia.</t>
  </si>
  <si>
    <t>META NO PROGRAMADA EN VIGENCIA</t>
  </si>
  <si>
    <t>MANTENIMIENTO</t>
  </si>
  <si>
    <t>INCREMENTO</t>
  </si>
  <si>
    <t>1. Realizar las visitas de Inspeccionar, vigilar y controlar anualmente a 2.500 sujetos de control (establecimientos comerciales, Industriales , de servicio Y Acueductos del Municipio)</t>
  </si>
  <si>
    <t>IMPLEMENTACION DEL PROGRAMA  DE VIGILANCIA EN SALUD PUBLICA EN EL MUNICIPIO DE YUMBO, VALLE DEL CAUCA, OCCIDENTE.</t>
  </si>
  <si>
    <t>17 2015768920024-13</t>
  </si>
  <si>
    <t xml:space="preserve">A.02.02.23.02.03.01
A.02.02.23.02.03.02
A.02.02.23.02.03.03
A.02.02.23.02.03.04
</t>
  </si>
  <si>
    <t xml:space="preserve">RP.Apoyo a la Gestion de la Vigilancia en Salud Publica.
RP.SDO/2019 Apoyo a la Gestion de la Vigilancia en Salud Publica
</t>
  </si>
  <si>
    <t>Lorena Paola Peña</t>
  </si>
  <si>
    <t>vigilancia</t>
  </si>
  <si>
    <t xml:space="preserve">1.Realisar 2000 Vacunación de Caninos y Felinos en el area Urbana y Rural del Municipio.
</t>
  </si>
  <si>
    <t>FORTALECIMIENTO PARA LA PREVENCIÓN, CONTROL, INSPECCIÓN Y VIGILANCIA DE LAS ENFERMEDADES DE TIPO ZOONOTICO EN EL MUNICIPIO DE YUMBO, VALLE DEL CAUCA, OCCIDENTE</t>
  </si>
  <si>
    <t xml:space="preserve">17 2015768920047-10 Inspeccion y Vigilancia Zoonosis </t>
  </si>
  <si>
    <t xml:space="preserve">A.02.02.15.02.01.01
A.02.02.15.02.01.02
A.02.02.15.02.01.02
</t>
  </si>
  <si>
    <t>RP.Implementacion de Actividades de Salud Publica en Zoonosis
'RP.SDO/2019 Implementacion de Actividades de Salud Publica en Zoonosis</t>
  </si>
  <si>
    <t>Carlos Alberto Zuleta</t>
  </si>
  <si>
    <t>Zoonosis</t>
  </si>
  <si>
    <t xml:space="preserve">
2.Reactivar 1  Junta Protectora de Animlaes del Municipio de Yumbo
</t>
  </si>
  <si>
    <t>No hay actividad para este periodo</t>
  </si>
  <si>
    <t>Yirlandi Laharrondo</t>
  </si>
  <si>
    <t>Maria del rosario Rendon</t>
  </si>
  <si>
    <t>2. Realizar 1 Reunion de capacitación del equipo de trabajo que hará parte de la estrategia dentro de la institución educativa (Funcionarios Secretaria de Educación - Directores,  coordinadores, Docentes y orientadores escolares).</t>
  </si>
  <si>
    <t xml:space="preserve">3. Realizar  1 Plan de formulacion de implementación de la estrategia </t>
  </si>
  <si>
    <t>1.Realizar una (1) depuración y actualización de la base de datos de población victima del Municipio de Yumbo.</t>
  </si>
  <si>
    <t>NN</t>
  </si>
  <si>
    <t>A.02.02.17.01.01.01</t>
  </si>
  <si>
    <t>SGP.Implementacion de Actividades de Salud Mental</t>
  </si>
  <si>
    <t>Jennifer Paola Madera</t>
  </si>
  <si>
    <t>mental</t>
  </si>
  <si>
    <t xml:space="preserve">2.Realizar una (1) verificación del estado de afiliacion de la poblacion victima al SGSSS.
</t>
  </si>
  <si>
    <t xml:space="preserve">3.Realizar cinco (5) IEC entre la poblacion victima de la ruta de atencion en salud y del servicio de atencion psicosocial.
</t>
  </si>
  <si>
    <t xml:space="preserve">4. Realizar cinco (5) controles y seguimientos de la atencion psicosocial que el prestador de servicio brinda a las victimas del conflicto armado
</t>
  </si>
  <si>
    <t>1. Se realizara 1 acto Administrativo para fortalecer la Red Publica del Municipio</t>
  </si>
  <si>
    <t>PROYECTO DE FORTALECIMIENTO PARA LA EMERGENCIA SANITARIA DE LA RED PUBLICA,  EN LA PREVENCIÓN, DETECCIÓN, ATENCIÓN Y MANEJO DE CASOS SOSPECHOSOS DE INFECCIÓN CAUSADA POR EL CORANOVIRUS “COVID-19”.,EN EL MUNICIPIO DE YUMBO  VALLE DEL CAUCA, OCCIDENTE</t>
  </si>
  <si>
    <t>2019-768920001-1</t>
  </si>
  <si>
    <t xml:space="preserve">A.02.04.14.01-02-03
</t>
  </si>
  <si>
    <t xml:space="preserve">RP. SDO/2019. implementacion de estrategias COVID-19
RP.Transferencia al Hospital Dec.Nal.538/2020 para operacion Corriente
RP.SDO/2019 Transferencia al Hospital Dec.Nal.538/2020 para operacion Corriente
</t>
  </si>
  <si>
    <t>fortalecimiento</t>
  </si>
  <si>
    <t>No se realizara este año actividades</t>
  </si>
  <si>
    <t>hospital</t>
  </si>
  <si>
    <t xml:space="preserve">1. Actividades de promoción de la Lactancia Materna e Inicio de alimentacion complementaria institucional y comunitaria.  ( Actividad semana de la lactancia , ).                                                           
</t>
  </si>
  <si>
    <t>A.02.02.20.01.01.01</t>
  </si>
  <si>
    <t>SGP.Implementacion de Estrategias de Salud Infantil</t>
  </si>
  <si>
    <t>Leydi Carolina Varon</t>
  </si>
  <si>
    <t>infantil</t>
  </si>
  <si>
    <t xml:space="preserve">                                          
2. Promoción y protección de la salud y la nutrición, y fomento de estilos de vida  saludable. ( 2 capacitaciones)                                                         
ia " Yumbo Libre de Anemia Infantil”.</t>
  </si>
  <si>
    <t xml:space="preserve">                                                  
 3. Desparasitación - Quimioterapia preventiva antihelmíntica.(2000 menores de 15 años )               </t>
  </si>
  <si>
    <t>4.  Tamizaje de peso y talla (1000  menores de
 5 años).</t>
  </si>
  <si>
    <t xml:space="preserve"> 5.Una campaña  contra la Anemia " Yumbo Libre de Anemia Infantil”.</t>
  </si>
  <si>
    <t xml:space="preserve">1. Capacitacion a 2 IPS sobre los 3 primeros pasos IAMI. </t>
  </si>
  <si>
    <t>A.02.02.20.01.01.02</t>
  </si>
  <si>
    <t>RP.Estrategia IAMI</t>
  </si>
  <si>
    <t xml:space="preserve">1. Realizar 1 asistencia tecnica sobre la estrategia conoce tu riesgo peso saludable y estrategia 4x4 para cada una de las 7 IPS ubicadas en el municipio; 1 firma de acta de compromiso de implementacion de la estrategia; 1 Informe de seguimiento, avances y evaluacion de la implementacion de la estrategia en el municipio. </t>
  </si>
  <si>
    <t>cronico</t>
  </si>
  <si>
    <t xml:space="preserve">2. Realizar 2 capacitaciones virtuales para la comunidad sobre EVS;  1 Actividad de promocion de  la Estrategia “CONOCE TU RIESGO, PESO SALUDABLE" mayores de 18 años y realizar reto 21 días  personas con riesgo de sobrepeso, y con riesgo de HTA o DM (Recomendaciones alimentacion saludable - Actividad Fisica) </t>
  </si>
  <si>
    <t>Andres felipe Osorio</t>
  </si>
  <si>
    <t>2. Cuatro (4) espacios de trabajo para el diseño de programa de detección temprana en riesgo psicosocial en salud mental de NNA</t>
  </si>
  <si>
    <t xml:space="preserve">3. Un (1)  Programa intersectorial de detección temprana en riesgos psicosociales para la salud mental de NNA, basado en </t>
  </si>
  <si>
    <t xml:space="preserve">4. Tres (3) sesiones educativas de Resolucion de conflictos y prevencion de violencias  con 2 grupos de (50) parejas del area urbano y rural.* </t>
  </si>
  <si>
    <t>2.Tres (3)  lineas de atención administrativa, teleorientacióny teleapoyo en salud mental habilitadas y en funcionamiento</t>
  </si>
  <si>
    <t>1.Conformar y capacitar en (6) sesiones  por expertos a  (2)  equipos  interdiscipinario y/o dispositivos de base comunitaria para la creacion de (2) Zonas de orientación escolar en el territorio</t>
  </si>
  <si>
    <t xml:space="preserve">1. Realizar 5 capacitaciones dirigidas al personal de la salud en:                                                                                                                                                                 *Rutas de Atención Integral y detección temprana de cáncer de( próstata, mama,cérvix, Cáncer Infantil y Enfermedades Huérfanas) </t>
  </si>
  <si>
    <t>Liliana Patricia rivera</t>
  </si>
  <si>
    <t xml:space="preserve"> 2. Realizar  un Conversatorio con un personaje sobreviviente de cáncer con la comunidad, para la prevención del Cáncer Mama y Cancer Infantil.</t>
  </si>
  <si>
    <t xml:space="preserve">1.Realizar 1 capacitacion en la implementacion de las RIAS cardiovasculares ( HTA, DM ), en las IPS de Municipio dirigidas al personal de la salud (Medicos, Enfermeras).       </t>
  </si>
  <si>
    <t xml:space="preserve">                   
2.Realizar Asistencia Técnica y Capacitación al personal médico – asistencial y administrativo de las IPS en lo referente al programa Vida Saludable y Condiciones no Trasmisibles.</t>
  </si>
  <si>
    <t xml:space="preserve">1. Realizar Diecisiete (17) Capacitaciones y educación en Salud Oral a Instituciones Educativas del Sector Público y Privado. 
</t>
  </si>
  <si>
    <t>Paola andrea Escobar</t>
  </si>
  <si>
    <t xml:space="preserve">2. Realizar Cinco (5) Capacitaciones y educación en Salud Oral a Madres Comunitarias y Hogares Infantiles del Municipio de Yumbo.
</t>
  </si>
  <si>
    <t xml:space="preserve">3. Realizar una (1) jornada de Aplicación de Flúor Barniz a la población Preescolar, Escolar del Municipio de yumbo
</t>
  </si>
  <si>
    <t xml:space="preserve">1.realizar control de vectores para la prevencion del dengue en la zona urbana del Municipio a 5000 vivienda
</t>
  </si>
  <si>
    <t>A.02.02.20.03.01.02.02</t>
  </si>
  <si>
    <t>SGP.Implementacion actividades de Salud en Vectores</t>
  </si>
  <si>
    <t>vectores</t>
  </si>
  <si>
    <t xml:space="preserve">2.realizar actividades de control vectorial en la zona urbana del Municipio  5000 vivienda
</t>
  </si>
  <si>
    <t>1. Realizar 3 Capacitacion a todas las IPS del Municipio</t>
  </si>
  <si>
    <t>A.02.02.20.02.01.01.01</t>
  </si>
  <si>
    <t>SGP.Plan estrategico Colombia libre de Tuberculosis 2000-2010</t>
  </si>
  <si>
    <t>Beatriz Piedrahita</t>
  </si>
  <si>
    <t>tbc</t>
  </si>
  <si>
    <t>2. Realizar Busqueda activa a 1000 del Municipio</t>
  </si>
  <si>
    <t>3. Crear la Courte para los diagnosticado con TBC</t>
  </si>
  <si>
    <t>1.Realizar 6  asistencias tecnicas  a  6 IPS para garantizar la atencion integral  en salud a la primera infancia.</t>
  </si>
  <si>
    <t>A.02.02.20.01.01.03</t>
  </si>
  <si>
    <t>RP.Salud Infantil Estrategia AIEPI</t>
  </si>
  <si>
    <t xml:space="preserve">1. Realizar 4 jornadas de vacunacion establecidas por el Ministerio de Salud y Proteccion Social.  </t>
  </si>
  <si>
    <t xml:space="preserve">2. Realizacion de 4  MRC establecidas por el Ministerio de Salud y Proteccion Social. </t>
  </si>
  <si>
    <t xml:space="preserve">1. Realizar 5 Capacitaciones en prevencion de ITS
</t>
  </si>
  <si>
    <t>A.02.02.19.01.01.02</t>
  </si>
  <si>
    <t>SGP.Implementacion de actividades de salud sexual y reproductiva</t>
  </si>
  <si>
    <t>Hectro junior Perlaza</t>
  </si>
  <si>
    <t>sexual</t>
  </si>
  <si>
    <t xml:space="preserve">
2. Realizar 300 Tamizaje de Prueba rapida de VIH-Sifilis 
</t>
  </si>
  <si>
    <t xml:space="preserve">
3. Realizar 300 Entrega de Preservativos 
</t>
  </si>
  <si>
    <t xml:space="preserve">1. Realizar 1 Socializacion  a IPS - EPS del Municipio de la GPC  de Sífilis Gestacional y Congénita
</t>
  </si>
  <si>
    <t xml:space="preserve">2. Realizar 4 Asistencias tecnicas a IPS - EPS del Municipio GPC  de Sífilis Gestacional y Congénita
Busqueda activa de poblacion a riesgo  MEF (200) Educacion en prevencion de ITS. </t>
  </si>
  <si>
    <t xml:space="preserve">1) suministro y descarga   de la aplicacion yumbo derehos sexuales y  reproductivos.
</t>
  </si>
  <si>
    <t>2) 3 facebook live tipo conversatorio con jovenes de 10 hasta 29 años con apoyo de la secretaria de salud departamental.</t>
  </si>
  <si>
    <t xml:space="preserve">
3) participacion en la semana de la juventud  maraton educativa derechos sexuales y reproductivos. </t>
  </si>
  <si>
    <t xml:space="preserve">1)Realizar  caracterizacion de la poblacion entre 10 Y 29 ños en el municipio de yumbo. 
</t>
  </si>
  <si>
    <t>2)Realizar  3 Asistencias tecnicas a IPS - EPS del Municipio en el programa de Maternidad Segura verificando estas de la poblacion y caracterizacion.</t>
  </si>
  <si>
    <t>1) Realizar  requerimiento de la ruta de atención IVE implementad por las ips. 
2) Realizar reuniones de analisis análisis técnico de la información bajo consenso de expertos (virtual).</t>
  </si>
  <si>
    <t xml:space="preserve">1. Realizar Presentacion de la estrategia de servicios amigables a todas las IPS - EPS, mediante charla virtual. </t>
  </si>
  <si>
    <t>2) Realizar 3 Asistencias tecnicas a IPS - EPS del Municipio apoyando y verificando la implemetantacion de la estrategia.</t>
  </si>
  <si>
    <t>1.Reaalisar 200 examenes  de plaguicidas Organo-Fosforados y Carbamatos poblacion Objeto</t>
  </si>
  <si>
    <t>A.02.02.15.02.01.03</t>
  </si>
  <si>
    <t>SGP.Control y Mediciones xx Factores de Riesgo de los Planguicidas</t>
  </si>
  <si>
    <t>Viviana Prado</t>
  </si>
  <si>
    <t>laboral</t>
  </si>
  <si>
    <t>1. Realizar las novedades de afiliacion en el aplicativo Arsoft Mensual.</t>
  </si>
  <si>
    <t>ASISTENCIA PARA LA CONTINUIDAD Y UNIVERSALIDAD EN EL SISTEMA GENERAL DE SEGURIDAD SOCIAL EN SALUD DE LA POBLACION POBRE NO ASEGURADA EN YUMBO, VALLE DEL CAUCA, OCCIDENTE</t>
  </si>
  <si>
    <t xml:space="preserve">17 2015768920070-5 Regimen Subsidiado </t>
  </si>
  <si>
    <t>A.02.01.01</t>
  </si>
  <si>
    <t>AFILIACION AL REGIMEN SUBSIDIADO</t>
  </si>
  <si>
    <t>Edwuard Ramirez</t>
  </si>
  <si>
    <t>subsidiado</t>
  </si>
  <si>
    <t>1. Activar por medio de una (1) reunión anual los espacios de participacion comunitaria en salud presentes en el Municipio de Yumbo (Copaco (comité de participación comunitario), Red de Controladores, Concejo Territorial de Seguridad Social en Salud y COVECOM (Comité de Vigilancia Epidemiologica Comunitaria)).</t>
  </si>
  <si>
    <t>2.Formar 25 lideres comunitarios de poblacion victima en derechos en salud.</t>
  </si>
  <si>
    <t xml:space="preserve">
3.Generar un (1) plan de acción en cada espacio de participación comunitaria para realizar control social.</t>
  </si>
  <si>
    <t>No hay actividad este año</t>
  </si>
  <si>
    <t>centro</t>
  </si>
  <si>
    <t>1.Implementar 1 Sistema de Emergencia Medicas en el Municipio</t>
  </si>
  <si>
    <t>Walter Emilio Escobar</t>
  </si>
  <si>
    <t>1.Realizar 1 Contrato administrativo para  la atención en salud de Población pobre y vulnerable del municipio.</t>
  </si>
  <si>
    <t>FORTALECIMIENTO DE LOS SERVICIOS DE SALUD DE LA RED PUBLICA PARA LA ATENCIÓN DE LA POBLACIÓN VULNERABLE DEL MUNICIPIO DE YUMBO, VALLE DEL CAUCA, OCCIDENTE</t>
  </si>
  <si>
    <t xml:space="preserve">17 2015768920078-4 Red Hospitalaria </t>
  </si>
  <si>
    <t>A.02.04.13.03.01</t>
  </si>
  <si>
    <t>RP.Bajo Nivel de Complejidad</t>
  </si>
  <si>
    <t>poblacion</t>
  </si>
  <si>
    <t xml:space="preserve">1. Realizar dos (2) aduitorias de inspeccion y vigilancia a las EPS que operan en el Municipio de Yumbo. </t>
  </si>
  <si>
    <t>1. Realizar Cuatro (4) auditorias a las IPS prestadoras de servicios de salud</t>
  </si>
  <si>
    <t xml:space="preserve">1.Elaborar y aprobar los procedimeintos de la defensoría al Ciudadano en servicios de salud.
</t>
  </si>
  <si>
    <t>Ana Sofia Tello</t>
  </si>
  <si>
    <t xml:space="preserve">
2.Resibir y dar respuesta de las peticiones de los usuarios</t>
  </si>
  <si>
    <t>No se realizara las actividades</t>
  </si>
  <si>
    <t>nn</t>
  </si>
  <si>
    <t xml:space="preserve">2. Realizar 3 maratones virtuales de Actividad Fisica </t>
  </si>
  <si>
    <t>4. Semana del Deporte  (por acuerdo municipal)</t>
  </si>
  <si>
    <t>1. Realizar la fase municipal de Juegos Superate  Intercolegiados.</t>
  </si>
  <si>
    <t>1. Conformo el equipo gestor para el programa de educación fisica y deporte escolar.</t>
  </si>
  <si>
    <t xml:space="preserve">2. vincular 8477 estudiantes en el programa de educación fisica y deporte escolar. </t>
  </si>
  <si>
    <t>APROPIACION DEFINITIVA TRIM II</t>
  </si>
  <si>
    <t>EJECUCIÓN TRIM III</t>
  </si>
  <si>
    <t>Diseñar ruta de asistencia técnica organizacional INCLUYENDO enfoque diferencial</t>
  </si>
  <si>
    <t>Junio</t>
  </si>
  <si>
    <t xml:space="preserve">Fortalecimiento de la competitividad del sector productivo para el crecimiento y el desarrollo económico del Municipio de Yumbo, Valle del Cauca, Occidente. </t>
  </si>
  <si>
    <t>2015-768920020-13</t>
  </si>
  <si>
    <t>A.13.01.01.02.01</t>
  </si>
  <si>
    <t>RP. Asistencia para e fortalecimiento del Prograa empresarial</t>
  </si>
  <si>
    <t>OFICINA DE DESARROLLO ECONOMICO</t>
  </si>
  <si>
    <t>ELIANA MAYDE GUAMPE</t>
  </si>
  <si>
    <t>Difundir la ruta de atención a través de redes sociales institucionales, emisora y otros.</t>
  </si>
  <si>
    <t>Agosto</t>
  </si>
  <si>
    <t>Realizar diagnóstico de las MiPymes.</t>
  </si>
  <si>
    <t>Octubre</t>
  </si>
  <si>
    <t>Realizar asistencia técnica  organizacional a  MiPymes a través de la ruta de atención a 500 MiPymes</t>
  </si>
  <si>
    <t>Diciembre</t>
  </si>
  <si>
    <t>Apoyar la promición de los emprendimientos a tarvés de 2 ferias.</t>
  </si>
  <si>
    <t>2015-768920020-14</t>
  </si>
  <si>
    <t>A.13.01.01.02.02</t>
  </si>
  <si>
    <t>RP.SDO/2019 Asietncia para el fortalecimiento del programa empresarial</t>
  </si>
  <si>
    <t>Realización de encuesta de satisfacción a las MiPymes atendidas y generar informe detallando las poblaciones vulnerables atendidas.</t>
  </si>
  <si>
    <t>Diseñar ruta de orientación en la utilización de las herramientas tics</t>
  </si>
  <si>
    <t>RP. Asistencia para e fortalecimiento del Prograa empresarial.</t>
  </si>
  <si>
    <t>Realizar diagnóstico de las MiPymes en habilidades y conocimientos tics.</t>
  </si>
  <si>
    <t>Realizar asistencia técnica en utilización de herramientas tics a 50 MiPymes.</t>
  </si>
  <si>
    <t>Realización de encuesta de satisfacción a las MiPymes atendidas e informe</t>
  </si>
  <si>
    <t>Diseñar ruta de asistencia técnica orientada a proyectos de emprendimiento asociativo.</t>
  </si>
  <si>
    <t>junio</t>
  </si>
  <si>
    <t>Realizar diagnóstico de los proyectos de emprendimiento asociativo</t>
  </si>
  <si>
    <t>Realizar asistencia técnica a 2 proyectos de emprendimiento asociativo</t>
  </si>
  <si>
    <t>Realización de encuesta de satisfacción e informe</t>
  </si>
  <si>
    <r>
      <t xml:space="preserve">Apoyar la promición de los emprendimientos asociativos creados a tarvés de  </t>
    </r>
    <r>
      <rPr>
        <b/>
        <sz val="10"/>
        <color theme="1"/>
        <rFont val="Arial"/>
        <family val="2"/>
      </rPr>
      <t>2</t>
    </r>
    <r>
      <rPr>
        <sz val="10"/>
        <color theme="1"/>
        <rFont val="Arial"/>
        <family val="2"/>
      </rPr>
      <t xml:space="preserve"> ferias.</t>
    </r>
  </si>
  <si>
    <t>Realizar convocatoria a MIPymes y con enfoque diferencial</t>
  </si>
  <si>
    <t>Realizar evaluación y preselección.</t>
  </si>
  <si>
    <t>Brindar 20 horas de capacitación en innovación y tecnología.</t>
  </si>
  <si>
    <r>
      <t>Realizar</t>
    </r>
    <r>
      <rPr>
        <sz val="10"/>
        <color rgb="FFFF0000"/>
        <rFont val="Arial"/>
        <family val="2"/>
      </rPr>
      <t xml:space="preserve"> </t>
    </r>
    <r>
      <rPr>
        <sz val="10"/>
        <color theme="1"/>
        <rFont val="Arial"/>
        <family val="2"/>
      </rPr>
      <t xml:space="preserve">2 ferias </t>
    </r>
    <r>
      <rPr>
        <sz val="10"/>
        <color rgb="FF000000"/>
        <rFont val="Arial"/>
        <family val="2"/>
      </rPr>
      <t>y comcurso Pitch y premiación (entrega de incentivos y reconocimientos)</t>
    </r>
  </si>
  <si>
    <t>Realizar encuesta de satisfacción e informe del  los eventos detallando la participación de poblaciones vulnerables.</t>
  </si>
  <si>
    <t>Implementación mesa de consertación</t>
  </si>
  <si>
    <t>Julio</t>
  </si>
  <si>
    <t>Lograr el asentamiento de 1 nueva empresa</t>
  </si>
  <si>
    <t>Realizar gestión empresarial para análisis de perfiles en 750 organizaciones.</t>
  </si>
  <si>
    <t xml:space="preserve">Fortalecimiento de los programas para la generación de empleo y emprendimiento en el municipio de Yumbo, Valle del Cauca, Occidente </t>
  </si>
  <si>
    <t>2015-768920019-7</t>
  </si>
  <si>
    <t>A.13.01.01.01.01</t>
  </si>
  <si>
    <t>RP.Implementación de acciones para facilitar el acceso laboral a la Población</t>
  </si>
  <si>
    <t>Realizar análisis de oferentes en 2.000 nuevas hojas de vida</t>
  </si>
  <si>
    <t>Realizar 70 talleres de orientación laboral a los buscadores de empleo</t>
  </si>
  <si>
    <t>Realizar 1 feria de empleo para comunidad Yumbeña  incluyendo enfoque diferencial</t>
  </si>
  <si>
    <t>2015-768920019-8</t>
  </si>
  <si>
    <t>A.13.01.01.01.02</t>
  </si>
  <si>
    <t>RP.SDO/2019 Implementación de acciones para facilitar el acceso laboral a la población</t>
  </si>
  <si>
    <t>Realizar postulación y seguimiento para la vinculación laboral de 625 personas</t>
  </si>
  <si>
    <t>Realizar 2 talleres de orientación laboral a los profesionales oferentes.</t>
  </si>
  <si>
    <t>Realizar 1 feria de empleo para profesionales</t>
  </si>
  <si>
    <t>Realizar postulación y seguimiento parar la vinculación laboral de 50 profesionales</t>
  </si>
  <si>
    <t>Realizar análisis de practicas empresariales en 200 nuevas hojas de vida</t>
  </si>
  <si>
    <t>Realizar gestión empresarial para análisis de practicas empresariales en 50 organizaciones.</t>
  </si>
  <si>
    <t>Ejecutar 2 ofertas institucionales  y 2 cursos complementarios con el Sena</t>
  </si>
  <si>
    <t>Participar en una feria de prácticas empresariales y ofertas educativas.</t>
  </si>
  <si>
    <t>Hacer postulacón y seguiento para lograr la vinculación de 125 practicantes en el sector industrial.</t>
  </si>
  <si>
    <t>realizar 12 registro de la gestión: vacantes, difusiones, talleres, capactaciones,remitidos, contratados y poblaciones vulnerables beneficiadas con la ruta de empleabilidad.</t>
  </si>
  <si>
    <t>Realizar 12 caracterizaciones de los contrados: sexo, nivel académico, edad, comuna, desplazados,etnias,etc</t>
  </si>
  <si>
    <t>Realizar 12 identificaciones de los perfiles solicitados por las empresas Vs perfiles de los buscadores de empleo</t>
  </si>
  <si>
    <t>Realizar 100 encuestas de satisfacción.</t>
  </si>
  <si>
    <t>Actualizar el estudio de oferta y demanda laboral en todo su contenido.</t>
  </si>
  <si>
    <t>Realizar 522 visitas de seguimiento a los proyectos productivos engregados en la vigencia anterior</t>
  </si>
  <si>
    <t xml:space="preserve">Octubre </t>
  </si>
  <si>
    <t xml:space="preserve">Fortalecimiento de las Unidades Productivas de las Poblaciones vulnerables del Municipio de Yumbo, Valle del Cauca, Occidente  </t>
  </si>
  <si>
    <t>2015-768920037-8</t>
  </si>
  <si>
    <t>A.13.01.04.01</t>
  </si>
  <si>
    <t>RP. Asistencia Proyectos Productivos para los sectores vulneables</t>
  </si>
  <si>
    <t>2015-798920037-9</t>
  </si>
  <si>
    <t>A.13.01.04.02</t>
  </si>
  <si>
    <t>RP.SDO/2019 Asistencia Proyectos Productivos para los sectores vulnerables</t>
  </si>
  <si>
    <t>Realizar 1 clasificación de postulados de comunidad vulnerable pertenecientes a las suguientes poblaciones: Mujer y Familia, LGTBI, Discapacidad, victimas, juvetudes, adulto mayor y etnias.</t>
  </si>
  <si>
    <t>Septiembre</t>
  </si>
  <si>
    <t>Realizar 200 evaluaciones de proyectos y verificación mediante contactos presenciales, telefóncios o virtuales</t>
  </si>
  <si>
    <t>Realizar 6 módulos de capacitación en temas organizacionales.</t>
  </si>
  <si>
    <t>Hacer entrega de unidades productivas</t>
  </si>
  <si>
    <t>Realizar encuesta de satisfacción e informe del proceso</t>
  </si>
  <si>
    <t>Creación de la ruta turística del arte (murales paisajísticos)</t>
  </si>
  <si>
    <t>'Fortalecimiento del Turismo en Yumbo como alternativa de generación de ingresos en el Municipio de Yumbo, Valle del cauca, Occidente.</t>
  </si>
  <si>
    <t>2015-768920041-10</t>
  </si>
  <si>
    <t>A.13.01.05.02</t>
  </si>
  <si>
    <t>RP.SDO/2019 Desarrollo Turístico en el municipio</t>
  </si>
  <si>
    <t>2015-768920041-09</t>
  </si>
  <si>
    <t>A.13.01.05.01</t>
  </si>
  <si>
    <t>RP. Desarrollo Turístico en el Municipio</t>
  </si>
  <si>
    <t>Creación de la ruta tirística de la sabrosura gastronómica.</t>
  </si>
  <si>
    <t>Creación de la ruta del descanso en la magia verde</t>
  </si>
  <si>
    <t>Caracterizar la comunidad de artesanos y maceteros</t>
  </si>
  <si>
    <t>Abril</t>
  </si>
  <si>
    <t>Realizar feria virtual de acompañamiento en la reactivación económica de artesanos y maceteros</t>
  </si>
  <si>
    <t>Realizar (1) celebración del día internacional del turismo en el municipio de Yumbo</t>
  </si>
  <si>
    <t>Actualizar el calendario de eventos</t>
  </si>
  <si>
    <t>Marzo</t>
  </si>
  <si>
    <t>Realizar (2) reunión virtual o presencial con el concejo municipal de turismo.</t>
  </si>
  <si>
    <t xml:space="preserve">Elaborar estrategia de promoción virtual (4) videos </t>
  </si>
  <si>
    <t xml:space="preserve">Brindar acompañamiento y asistencia tecnica en la iimplementación de los protocolos de bioseguridad  de acuerdo a la normativa nacional dirigido a los emprendimientos turísticos del municipio de Yumbo, para la reactivación del sector debido a la pandemia por el nuevo coronavirus COVID-19 </t>
  </si>
  <si>
    <t>Realizar seguimiento en la formulación, estructuración, socialización, construcción y adecuación en el desarrollo de las diferentes actividades del CIDDY.</t>
  </si>
  <si>
    <t>Asistencia y Atencion a la poblacion en situacion de discapacidad en el Municipio de Yumbo, Valle del Cauca, Occidente.</t>
  </si>
  <si>
    <t>2015-768920027-11</t>
  </si>
  <si>
    <t>NELSON EDUARDO MUÑOZ GUTIERREZ</t>
  </si>
  <si>
    <t>Atender el 100% de las niñas, niños y adolescentes vulnerables en sus derechos fundamentales remitidos por una entidad competente (ICBF, Comisaria de Familia, Policía de infancia y adolescencia) a través del hogar de paso. De acuerdo a la capacidad instalada.</t>
  </si>
  <si>
    <t>Implementacion de estrategias para la disminucion de los riesgos psicosociales de los niños, niñas, adolescente y jovenes del municipio de Yumbo, Valle del Cauca, Occidente</t>
  </si>
  <si>
    <t>2015-768920006-16</t>
  </si>
  <si>
    <t>A.14.01.01.05.01</t>
  </si>
  <si>
    <t>RP.Atencion Integral a la Primera Infancia</t>
  </si>
  <si>
    <t>A.14.01.01.05.02</t>
  </si>
  <si>
    <t>RP.Prestacion Directa Operación</t>
  </si>
  <si>
    <t xml:space="preserve">A.14.01.02.03.01
</t>
  </si>
  <si>
    <t>RP.Atencion a la Infancia y la niñez en el Municipio</t>
  </si>
  <si>
    <t>Garantizar el funcionamiento de 2 Centros de Desarrollo Infantil a cargo del municipio.</t>
  </si>
  <si>
    <t xml:space="preserve">A.14.01.01.05.01
</t>
  </si>
  <si>
    <t>Atender el 100% de las mujeres victimas de algún tipo de violencia remitidas al Hogar de Acogida por una entidad competente. De acuerdo a la capacidad instalada.</t>
  </si>
  <si>
    <t>Asistencia para el fomento de los derechos de la mujer y la equidad de genero en el municipio de Yumbo, Valle del Cauca, Occidente.</t>
  </si>
  <si>
    <t>2015-768920043-10</t>
  </si>
  <si>
    <t xml:space="preserve">A.14.01.19.01.01
</t>
  </si>
  <si>
    <t>RP.Asistencia para el fortalecimiento de los derechos de la Mujer y la Equidad de Genero</t>
  </si>
  <si>
    <t xml:space="preserve">
Coordinar dos reuniones de la mesa interinstitucional para la superación de la pobreza extrema.
</t>
  </si>
  <si>
    <t>Implementacion de estrategias para la superacion de la pobreza y la pobreza extrema en el municipio de Yumbo, Valle del Cauca, Occidente.</t>
  </si>
  <si>
    <t>2015-768920042-11</t>
  </si>
  <si>
    <t>Apoyar tres Brigadas de Bienestar Social dirigidas a la Población Vulnerable.</t>
  </si>
  <si>
    <t>Alianza con actores no gubernamentales en el marco de la funcionalidad de la subregión, logrando conectar el Sector Público con el Sector Privado y la Sociedad Civil.</t>
  </si>
  <si>
    <t xml:space="preserve">
•	Realizar 6 encuentros de cuidado con las madres líderes del programa "Familias en Acción" para la información de estados de Actualización, verificación y suspensión de datos en los temas de salud y educación.
</t>
  </si>
  <si>
    <t>• Realizar 112 encuentros pedagógicos con las madres líderes y los titulares del programa "Familias en Acción" en las comunas 1, 2, 3 y 4 y en la zona rural del Municipio de Yumbo.</t>
  </si>
  <si>
    <t>• Realizar una Asamblea general "Familias en Acción".</t>
  </si>
  <si>
    <t>• Cumplir con el 25% (10 actividades) del Plan de Operativo Anual del programa "Familias en Acción.</t>
  </si>
  <si>
    <t>• Realizar un informe del resultado generado por el desarrollo del programa Familias en Acción de acuerdo a los lineamientos del DPS.</t>
  </si>
  <si>
    <t>•	Implementación y continuidad PADY.
•	Evento socialización programa con familias escogidas.
•	Evento de reconocimiento a familias que salieron de pobreza extrema.
•	Caracterización con población en pobreza extrema.
•	Atención de población situación calle.
•	Apoyar jornadas en articulación dirigidas a la población vulnerable.</t>
  </si>
  <si>
    <t xml:space="preserve">•	Garantizar atención y asistencia al 100% de la población víctima del conflicto Armado que lo requiera y que declararon en la Personería Municipal.
</t>
  </si>
  <si>
    <t>Asistencia a las victimas del conflicto armado en el municipio de Yumbo</t>
  </si>
  <si>
    <t>2015-768920038-6</t>
  </si>
  <si>
    <t>• Brindar Ayuda Humanitaria Inmediata, al 100% de la población víctima del conflicto armado remitidos por la Personería Municipal, en los componentes que requiera, previa verificación de condiciones.</t>
  </si>
  <si>
    <t xml:space="preserve">A.14.01.20.02.02.01
</t>
  </si>
  <si>
    <t>RP.Asistencia y Atencion Integrala Poblacion Desplazada</t>
  </si>
  <si>
    <t>• Brindar Asistencia Alimentaria a 50 familias víctimas del conflicto armado que aún se encuentren en condición de vulnerabilidad manifiesta y sean valoradas por el equipo de trabajo social del programa.</t>
  </si>
  <si>
    <t>A.14.01.20.02.02.01</t>
  </si>
  <si>
    <t>Realizar un diagnostico sobre la situación real de los adultos mayores, como primera fase de la política publica Municipal, utilizando como base la política Nacional y Departamental.</t>
  </si>
  <si>
    <t>Implementacion del programa yumbo mayor del municipiode Yumbo, Valle del Cauca Occidente</t>
  </si>
  <si>
    <t>2015-768920014-20</t>
  </si>
  <si>
    <t xml:space="preserve">•	Garantizar la atención a 160 adultos mayores mediante la implementación del Plan de Servicios del Adulto Mayor a través del Centro Hogar Día.
</t>
  </si>
  <si>
    <t>• Realizar una Interventoría al Centro Hogar Día del Adulto Mayor.</t>
  </si>
  <si>
    <t xml:space="preserve">•	Brindar el servicio de albergue a 12 adultos mayores que lo requieran (lunes-domingo) y que se encuentren en situación de calle o vulnerabilidad manifiesta en las condiciones y requerimientos propios de Centros de Bienestar San Miguel.
</t>
  </si>
  <si>
    <t xml:space="preserve">A.14.01.04.03.02
</t>
  </si>
  <si>
    <t>RP..Asistencia y Atencion Integrl a la Comunidad Adulto Mayor del Mpio</t>
  </si>
  <si>
    <t>• Brindar el servicio de albergue a 30 adultos mayores que lo requieran (lunes-domingo) y que se encuentren en situación de calle o vulnerabilidad manifiesta en las condiciones y requerimientos propios de Centros de Bienestar de los Hogares.</t>
  </si>
  <si>
    <t xml:space="preserve">A.14.01.04.03.01
</t>
  </si>
  <si>
    <t>EAM.Asistencia y Atencion Integral a la Comunidad  Adulto Mayor en el Municipio</t>
  </si>
  <si>
    <t xml:space="preserve">
•	Cumplir con lo establecido en el artículo 42 de la Ley 1551 de 2012 en lo concerniente a afiliación en salud, ARL y pago de póliza de vida a los comuneros que cumplan con los requisitos establecidos para tal fin.
</t>
  </si>
  <si>
    <t>Asistencia a las organizaciones sociales y comunitarias del municipio de Yumbo, Valle del Cauca, Occidente.</t>
  </si>
  <si>
    <t>2015-768920029-8</t>
  </si>
  <si>
    <t xml:space="preserve">A.16.01.12.01
</t>
  </si>
  <si>
    <t>RFL.Fortalemiento a las Organizaciones Sociales y Comunitarias</t>
  </si>
  <si>
    <t>• Realizar seguimiento de inspección control y vigilancia, dando cumplimiento a lo establecido ley 1551 artículo 6 del 2012.</t>
  </si>
  <si>
    <t>Articular con los programas nacionales, departamentales y municipales.</t>
  </si>
  <si>
    <t>Coordinar la logística pertinente para le desarrollo del programa After School en alianza con la Fundación Único en el municipio de Yumbo.</t>
  </si>
  <si>
    <t xml:space="preserve">•	Desarrollar una campaña innovadora de comunicación a   partir de la orientación de la Brújula 2020 en el marco de la Celebración del día de la Niñez.
</t>
  </si>
  <si>
    <t>• Apoyar el desarrollo de la semana de la lactancia que beneficia a la primera infancia del municipio de Yumbo.</t>
  </si>
  <si>
    <t>• Coordinar 6 reuniones del Comité Interinstitucional para la Erradicación del Trabajo Infantil y la Protección del Joven Trabajador CIETI, Según Decreto No. 150 de 2013.</t>
  </si>
  <si>
    <t>• Coordinar 4 reuniones del Comité de Infancia, Adolescencia y Familia -CIAFY del municipio de Yumbo, según Decreto No. 100 de 2013.</t>
  </si>
  <si>
    <t>• Coordinar 4 reuniones de la Mesa de Participación de Niños, Niñas y Adolescentes del municipio de Yumbo, según Decreto No. 290 de 2019.</t>
  </si>
  <si>
    <t>• Realizar la jornada "Yumbo está endulzando".</t>
  </si>
  <si>
    <t>• Realizar la jornada "Unidos hacemos la magia".</t>
  </si>
  <si>
    <t>•	Sensibilizar Familias y Adultos responsables de la crianza y educación de los niños, niñas y adolescentes del municipio en la disminución de las violencias a través del juego "Villa Juego   Brújula 2020” de la corporación Juego y Niñez en alianza con la Consejería Presidencial para la Niñez y la adolescencia, así como visitar las instituciones educativas del municipio con el ánimo de fortalecer la estrategia.
•	Escuela de Padres.</t>
  </si>
  <si>
    <t>Capacitar anualmente 600 estudiantes de los grados 4, 5 de básica primaria y de 6 a 10 de bachillerato, de las instituciones educativas del municipio de Yumbo, en lideres gestores y conciliadores de paz.</t>
  </si>
  <si>
    <t>Articular con Instituciones de Educación Superior Pública convocatorias de Participación de la población Joven, aprovechando las Transferencias monetarias condicionadas -TFMC de la Nación.</t>
  </si>
  <si>
    <t>Fortalecimiento del proyecto brigadas estudiantiles comunitarias de reconocimiento de actividades interinstitucionales.</t>
  </si>
  <si>
    <t xml:space="preserve">•	Realizar la semana de la juventud yumbeña.
</t>
  </si>
  <si>
    <t xml:space="preserve">A.14.01.18.03.01
</t>
  </si>
  <si>
    <t>RP.Apoyo y Foratalecimiento a la Adolescencia y Juventud en el Municipio.</t>
  </si>
  <si>
    <t>• Realizar dos talleres en rutas de atención y prevención de violencia a jóvenes del municipio de Yumbo.</t>
  </si>
  <si>
    <t>• Realizar una intervención con jóvenes del Municipio de Yumbo a través de procesos sociales.</t>
  </si>
  <si>
    <t>Realizar un diagnostico sobre la situación real de los Jóvenes, como primera fase de la política publica Municipal, utilizando como base la política Nacional y Departamental.</t>
  </si>
  <si>
    <t>Articular con los puntos digitales vive para capacitar a los adultos mayores en el manejo de tics.</t>
  </si>
  <si>
    <t>• Entregar 1500 raciones mensuales para preparar a los adultos mayores como complemento nutricional en la zona urbana y rural del Municipio.</t>
  </si>
  <si>
    <t>• Realizar una Interventoría al Programa Nutricional del Adulto Mayor.</t>
  </si>
  <si>
    <t>• Conmemorar la semana del Adulto Mayor denominada "Encuentro con la Sabiduría".</t>
  </si>
  <si>
    <t>A.14.01.04.03.03</t>
  </si>
  <si>
    <t>RP.SDO//2019 Asistencia y Atencion Integral a la Comunidad Adulto Mayor del Municipio</t>
  </si>
  <si>
    <t>A.14.01.04.04.01.01</t>
  </si>
  <si>
    <t>RP.SDO/2019 Prestacion Directa Operación</t>
  </si>
  <si>
    <t>• Realizar las Olimpiadas Nuevo Comienzo "Otro Motivo para Vivir".</t>
  </si>
  <si>
    <t xml:space="preserve">• Realizar un Encuentro Municipal del Adulto Mayor denominado </t>
  </si>
  <si>
    <t>"Reconociendo el Ayer".
• Intervenir población de los diferentes programas de adulto mayor en riesgo de aislamiento social.</t>
  </si>
  <si>
    <t>Articular con la Secretaría de Educación y el SENA desde la Subdirección del ASTIN, "Centro Nacional de Asistencia Técnica a la Industria"; la incorporación de 30 integrantes de las Comunidades Étnicas.</t>
  </si>
  <si>
    <t>Asesoria y acompañamiento a las comunidades Etnicas y Afrodescendientes del municipio de Yumbo, Valle del Cauca, Occidente.</t>
  </si>
  <si>
    <t>2015-768920045-7</t>
  </si>
  <si>
    <t>Gestionar la Realización del primer  Congreso Étnico departamental en el Municipio de Yumbo "Fortaleciendo nuestra identidad.</t>
  </si>
  <si>
    <t xml:space="preserve">•	Realizar un proceso sobre recuperación de costumbres ancestrales y lenguas nativas a los grupos indígenas (reconocidos y no reconocidos) asentados en el Municipio de Yumbo.
</t>
  </si>
  <si>
    <t>A.14.01.09.01</t>
  </si>
  <si>
    <t>RP.Asistencia.Atencion y apoyo a los Grupos Etnicos en el Municipio.</t>
  </si>
  <si>
    <t>• Fortalecer el proceso de restitución de derechos a la comunidad indígena Wounaan Nonam asentada en el Municipio de Yumbo.</t>
  </si>
  <si>
    <t>Realizar los Concejos Comunitarios anualmente.</t>
  </si>
  <si>
    <t xml:space="preserve">•	Conmemoración del Día de la Afrocolombianidad "Herencia Africana Somos Todos".
</t>
  </si>
  <si>
    <t>A.14.01.10.01</t>
  </si>
  <si>
    <t>RP.Contratacion Servicios Atencion y apoyo  a los Grupos Afrocolombianos</t>
  </si>
  <si>
    <t>Conmemorar la fiesta por el reconocimiento indígena de la comunidad étnica (reconocidos y no reconocidos) asentada en el municipio de Yumbo.</t>
  </si>
  <si>
    <t>Realizar un diagnostico sobre la situación real de los Afros, como primera fase de la política publica Municipal, utilizando como base la política Nacional y Departamental.</t>
  </si>
  <si>
    <t xml:space="preserve">•	Dar trámite al documento de Política Pública para su aprobación en la instancia superior de control Político.  
</t>
  </si>
  <si>
    <t>• Divulgación y socialización de la Política Pública de la mujer y equidad de genero en el municipio de Yumbo.</t>
  </si>
  <si>
    <t>Formación en empoderamiento,  liderazgo político y social.</t>
  </si>
  <si>
    <t>• Conmemoración día Internacional de la Mujer.</t>
  </si>
  <si>
    <t>A.14.01.19.01.01</t>
  </si>
  <si>
    <t>A.14.01.19.01.02</t>
  </si>
  <si>
    <t>RP.SDO/2019 Atencion y Apoyo a la Mujer</t>
  </si>
  <si>
    <t>• Conmemorar el Día de la No Violencia contra la Mujer.</t>
  </si>
  <si>
    <t xml:space="preserve">•	Informar y articular junto con secretaria de salud las rutas de atención en Salud Mental y violencias.
</t>
  </si>
  <si>
    <t>• Capacitación a funcionarios que hacen parte de la ruta de atención.</t>
  </si>
  <si>
    <t>Seguimiento a la igualdad laboral en ámbitos privado y públicos.</t>
  </si>
  <si>
    <t xml:space="preserve">•	Coordinar 6 reuniones de la mesa intersectorial de trabajo para la población LGTBIQ+.
</t>
  </si>
  <si>
    <t>Asesoria y acompañamiento a la poblacion LGTBI en el municipio de Yumbo, Valle del Cauca, Occidente</t>
  </si>
  <si>
    <t>2015-768920048-8</t>
  </si>
  <si>
    <t>A.14.01.17.04.01.01</t>
  </si>
  <si>
    <t>• Ajustar la ruta de atención a víctimas de violencia de género.</t>
  </si>
  <si>
    <t xml:space="preserve">
•	Conmemorar el día Internacional del Orgullo Gay.
</t>
  </si>
  <si>
    <t>A.14.01.17.03.01</t>
  </si>
  <si>
    <t>RP.Asistencia,Atencion y Apoyo a la Divesidad sexual LGTB en el Municipio.</t>
  </si>
  <si>
    <t>• Conmemorar el día internacional contra la homofobia.</t>
  </si>
  <si>
    <t>• Jornada saludable enfoque de género.</t>
  </si>
  <si>
    <t xml:space="preserve">•	Contribuir en la vinculación de miembros de la población LGTBIQ+, en los programas de Educación Media.
</t>
  </si>
  <si>
    <t>• Articular con el SENA la vinculación de miembros de la Población LGTBIQ+ a programas de educación Técnica y Tecnológica.</t>
  </si>
  <si>
    <t xml:space="preserve">•	Impulsar mediante campañas de sensibilización en la población LGTBIQ+, sobre la importancia de la toma periódica de exámenes médicos.
</t>
  </si>
  <si>
    <t>•	Caracterización Población LGTBIQ+.
•	Realizar un diagnóstico sobre la situación real de la comunidad LGBTIQ+, como primera fase de la política pública Municipal, utilizando como base la política Nacional y Departamental.</t>
  </si>
  <si>
    <t xml:space="preserve">
Conmemorar la XI Semana de la Discapacidad.
</t>
  </si>
  <si>
    <t>A.14.01.07.03.01</t>
  </si>
  <si>
    <t>RP.Asistencia Integral a la Poblacion en Situacion de Discapacidad en el Municipio</t>
  </si>
  <si>
    <t>• Entregar 35 ayudas técnicas a la población con discapacidad.
• Conmemorar el día internacional de la discapacidad.</t>
  </si>
  <si>
    <t>• Identificar los cuidadores y vincularlos a los programas de oferta institucional.</t>
  </si>
  <si>
    <t>A.14.01.07.04.01.01</t>
  </si>
  <si>
    <t>• Desarrollar una estrategia de fortalecimiento a las organizaciones sociales de la población con discapacidad.</t>
  </si>
  <si>
    <t>• Realizar seguimiento al componente 3 e implementar el 4 de la estrategia RBC del municipio de Yumbo.</t>
  </si>
  <si>
    <t>• Realizar el acompañamiento a 2 organizaciones de discapacidad del Municipio de Yumbo para la adecuada implementación de los proyectos de emprendimientos.</t>
  </si>
  <si>
    <t xml:space="preserve">•	Coordinar 6 reuniones del Comité Municipal de Discapacidad del Municipio de Yumbo.
</t>
  </si>
  <si>
    <t>Realizar un diagnostico sobre la situación real de las personas con capacidades diferentes, como primera fase de la política publica Municipal, utilizando como base la política Nacional y Departamental.</t>
  </si>
  <si>
    <t xml:space="preserve">•	Atender al 100% de las familias de personas fallecidas en el marco del conflicto armado que requieran la asistencia funeraria según los lineamientos establecidos en la Ley 1448 del año 2011.
</t>
  </si>
  <si>
    <t>• Realizar 1 jornada de atención a víctimas del conflicto armando vinculando la oferta del Sistema Nacional de Atención y Reparación Integral a Víctimas-SNARIV.</t>
  </si>
  <si>
    <t>• Brindar información y orientación (rutas de Salud, Educación, Identificación, ICBF, Vivienda, etc.) al 100% de las personas víctimas del conflicto que lo requieran y lo soliciten.</t>
  </si>
  <si>
    <t>A.14.01.20.02.03.02</t>
  </si>
  <si>
    <t>RP.Asistencia y Atencion Integral a la Poblacion Desplazada</t>
  </si>
  <si>
    <t>• Brindar asesoría Jurídica (Derechos de petición, tutelas, recursos de reposición y apelación, etc.) al 100% de la población víctima del conflicto armado que lo requieran y lo soliciten.</t>
  </si>
  <si>
    <t>Conmemorar el Dia Nacional de la Memoria y Solidaridad con las víctimas del conflicto armado.</t>
  </si>
  <si>
    <t>A.14.01.20.01.02.01</t>
  </si>
  <si>
    <t>RP.Asistencia y Atencion Integral a Victimas del Conflicto Armado</t>
  </si>
  <si>
    <t>Continuar con el proceso de reubicación de la población víctima Wounaan Nonam asentados en el municipio de Yumbo.</t>
  </si>
  <si>
    <t>A.14.01.20.02.01.01</t>
  </si>
  <si>
    <t>RP.Asistencia a las Victimas del Conflicto Armado</t>
  </si>
  <si>
    <t>Desarrollar la semana por el Reconocimiento del Enfoque Diferencial de la población víctima del conflicto armado.</t>
  </si>
  <si>
    <t>A.14.01.20.02.03.01</t>
  </si>
  <si>
    <t>RP.Reparacion Integral</t>
  </si>
  <si>
    <t>Garantizar apoyo logístico a 10 sesiones ordinarias y extraordinarias de acuerdo a la Ley 1448 del 2011 para el desarrollo del Plan de Trabajo de la Mesa Municipal de Víctimas.</t>
  </si>
  <si>
    <t>A.14.01.20.02.02.03</t>
  </si>
  <si>
    <t>RP.Participacion de Victimas</t>
  </si>
  <si>
    <t xml:space="preserve">•	Realizar la entrega del apoyo compensatorio y de transporte en cumplimiento a la Resolución 01392 del año 2016 a 20 representantes de la mesa municipal de víctimas en los diferentes espacios de participación definidos en la Ley 1448.
</t>
  </si>
  <si>
    <t>• Realizar la difusión y apoyar logísticamente la elección de los integrantes que conforman el plenario de la mesa municipal de víctimas para el periodo 2019-2021.</t>
  </si>
  <si>
    <t xml:space="preserve">•	Coordinar una jornada anual de motivación y fortalecimiento de la lectura en Primera Infancia, Infancia y Adolescencia en el municipio de Yumbo.
</t>
  </si>
  <si>
    <t>• Realizar una jornada anual que permita la identificación de los niños, niñas y adolescentes en corresponsabilidad con la registraduría.</t>
  </si>
  <si>
    <t>Verificar condiciones adecuadas en el entorno familiar y brindar  asistencia psicosocial a las mujeres egresadas del hogar de acogida.</t>
  </si>
  <si>
    <t>Atender el 100% de las mujeres víctimas de la violencia de género en la modalidad de Hogar de Acogida remitidas por las entidades competentes del Municipio de Yumbo en el marco de la Ley 1257 del año 2008.</t>
  </si>
  <si>
    <t>Verificar condiciones adecuadas en el entorno familiar y brindar  asistencia psicosocial a los NNA  egresados del hogar de paso.</t>
  </si>
  <si>
    <t xml:space="preserve">•	Realizar una campaña de sensibilización contra el trabajo infantil, maltrato infantil, abuso sexual y explotación laboral.
</t>
  </si>
  <si>
    <t>A.14.01.02.03.01</t>
  </si>
  <si>
    <t>• Construir la Ruta Integral de Atención para la Primera Infancia.</t>
  </si>
  <si>
    <t>Acciones de Derechos Humanos a las personas migrantes, refugiadas, apátridas y víctimas de la trata de personas.</t>
  </si>
  <si>
    <t>Proyectos Productivos.</t>
  </si>
  <si>
    <t xml:space="preserve">•	Realizar taller sobre elaboración de proyectos comunitarios a 25 juntas de acción comunal.
</t>
  </si>
  <si>
    <t>Asistencia a las organizaciones sociales y comunitarias del municipio de Yumbo, Valle del Cauca, Occidente</t>
  </si>
  <si>
    <t>• Realizar 4 capacitaciones en los temas de: funciones, deberes y derechos; emprendimiento; normatividad y organización comunal a 25 juntas de acción comunal del Municipio de Yumbo.</t>
  </si>
  <si>
    <t>A.16.01.01.01</t>
  </si>
  <si>
    <t>RP.Capacitacion y asistencia Tecnica para consolidar procesos de participacion ciudadana y control social en el Municipio.</t>
  </si>
  <si>
    <t xml:space="preserve">•	Realizar 1 taller de capacitación para reformar y actualizar los estatutos de las juntas de acción comunal
</t>
  </si>
  <si>
    <t>• Realizar un taller a los aspirantes y a los electos directivos de las JAC sobre normatividades, deberes derechos y funciones dirigidos a dignatarios y directivos electos de las juntas de acción comunal.</t>
  </si>
  <si>
    <t xml:space="preserve">•	Implementar la Escuela de Formación de Formadores, dirigido a líderes Comunales.
</t>
  </si>
  <si>
    <t>A.16.01.12.01</t>
  </si>
  <si>
    <t>• Fortalecimiento de la comunicación entre las Juntas de Acción Comunal del Municipio de Yumbo.</t>
  </si>
  <si>
    <t>• Creación   y fortalecimiento de una comisión de seguridad, buscando con ello contribuir a la seguridad y la sana convivencia." Ley 743 de 2002".</t>
  </si>
  <si>
    <t xml:space="preserve">•	Articular la vinculación laboral o de emprendimiento de las mujeres.
</t>
  </si>
  <si>
    <t>• Gestionar que las mujeres que lo requieran terminen sus estudios de básica primaria y secundaria.</t>
  </si>
  <si>
    <t>• Brindar acompañamiento a las mujeres que lo requieran con el equipo psicosocial.</t>
  </si>
  <si>
    <t>• Brindar asesorías jurídicas a través de la oficina.</t>
  </si>
  <si>
    <t>Realizar 4 sesiones del Plan de Trabajo del Comité Territorial de Justicia Transicional.</t>
  </si>
  <si>
    <t>A.14.01.20.02.02.02</t>
  </si>
  <si>
    <t>RP.Reparacion Integral a Poclacion Desplazada</t>
  </si>
  <si>
    <t>Realizar una actualización a la caracterización.</t>
  </si>
  <si>
    <t>A.14.01.20.02.02.04</t>
  </si>
  <si>
    <t>RP.Sistemas de Informacion</t>
  </si>
  <si>
    <t>Realizar 9 sesiones con 2 grupos conformados por personas víctimas del conflicto armado interno para el acompañamiento Psicosocial dirigido a reestablecer los lazos sociales.</t>
  </si>
  <si>
    <t xml:space="preserve">•	Realizar 4 jornadas de los Subcomités Técnicos del Comité Territorial de Justicia Transicional de acuerdo a la Ley 1448 de 2011.
</t>
  </si>
  <si>
    <t>• Realizar una sesión de seguimiento al PAT y 2 sesiones de Ajustes al PAT.</t>
  </si>
  <si>
    <t>Personas en procesos de control social a la gestión pública.</t>
  </si>
  <si>
    <r>
      <t>Metros cuadrados (M</t>
    </r>
    <r>
      <rPr>
        <vertAlign val="superscript"/>
        <sz val="10"/>
        <rFont val="Arial"/>
        <family val="2"/>
      </rPr>
      <t>2</t>
    </r>
    <r>
      <rPr>
        <sz val="10"/>
        <rFont val="Arial"/>
        <family val="2"/>
      </rPr>
      <t>) de adaptación de área física del Centro de Salud de las Américas para el Centro Integral para el desarrollo de la Discapacidad de Yumbo – CDDY, adecuado y operando.</t>
    </r>
  </si>
  <si>
    <t xml:space="preserve">
•	Articular junto con la secretaria de salud la afiliación a la EPS de las mujeres que lo requieran.
</t>
  </si>
  <si>
    <t>Número de atenciones a víctimas del conflicto armado que lo requiera y que declararon ante el Ministerio Público, garantizada.</t>
  </si>
  <si>
    <r>
      <t>Institucionalidad para la</t>
    </r>
    <r>
      <rPr>
        <b/>
        <sz val="10"/>
        <rFont val="Arial"/>
        <family val="2"/>
      </rPr>
      <t xml:space="preserve"> </t>
    </r>
    <r>
      <rPr>
        <sz val="10"/>
        <rFont val="Arial"/>
        <family val="2"/>
      </rPr>
      <t>Gobernanza</t>
    </r>
  </si>
  <si>
    <t xml:space="preserve">OFICINA DE CONTROL INTERNO </t>
  </si>
  <si>
    <t xml:space="preserve">Incremento </t>
  </si>
  <si>
    <t>Dic. 2020</t>
  </si>
  <si>
    <t xml:space="preserve">Construccion de Propuesta </t>
  </si>
  <si>
    <t xml:space="preserve">Documento </t>
  </si>
  <si>
    <t xml:space="preserve">NA </t>
  </si>
  <si>
    <t xml:space="preserve">Carlos James Orejuela Gamboa </t>
  </si>
  <si>
    <t>1.Un (1) colectivo interdisiciplinario entre las Secretarias de educación, Secretaria de Salud, Hospital la Buena Esperanza, e centro zonal ICBF y/o demas actores interesados; esto con el fin de diseñar y consolidar un "Programa Intersectorial para la detección temprana de riesgos psicosociales en salud mental, de niños, niñas y adolescentes".</t>
  </si>
  <si>
    <t>1.Una (1)  Red Municipal de Salud Mental integrada por un equipo interdisiciplinacio y psicosocial conformada.</t>
  </si>
  <si>
    <t>3.Realizar (1) Asistencia Técnica a cada IPS a fin de coordinar, verificar, monitorear y evaluar el acceso de los consumidores de sustancias psicoactivas a los servicios de salud con calidad y humanización.</t>
  </si>
  <si>
    <t xml:space="preserve">1. Realizar 2 Reuniones de acercamiento y socialización de la estrategia para la articulación intersectorial con Secretaria de Educación Municipal de Yumbo;  </t>
  </si>
  <si>
    <t xml:space="preserve"> 2) integracion en el programa de capacitacion virtual y presencial de las IE publias y privadas por medio de 11charlas educativas.</t>
  </si>
  <si>
    <t>1) Realizar caracterizacion de la poblacion entre 10 Y 29 ños en el municipio de yumbo .</t>
  </si>
  <si>
    <t>I</t>
  </si>
  <si>
    <t>Implementar acciones para compra de predios en cumplimiento al articulo 111 de la ley 99 del 1993, cuyo objetivo es proteger las areas de importancia estratégica para la conservación de recursos hídricos que surten de agua los acueductos municipales, distritales y regionales.</t>
  </si>
  <si>
    <t>Adquisición y manejo de predios de interés hídrico en el Municipio de Yumbo, Valle del Cauca, Occidente(compra de predios, avaluos, gastos notariales)</t>
  </si>
  <si>
    <t>2015-768920067-8</t>
  </si>
  <si>
    <t xml:space="preserve">A.10.10.10.01.01 </t>
  </si>
  <si>
    <t>'RP.Adquisiciion y Manejo de Predios de Interes Hidrico</t>
  </si>
  <si>
    <t>Implementar acciones para financiar esquemas de pago por servicios ambientales en cumplimiento al articulo 111 de la ley 99 del 1993, cuyo objetivo es proteger las areas de importancia estratégica para la conservación de recursos hídricos que surten de agua los acueductos municipales, distritales y regionales.</t>
  </si>
  <si>
    <t>Administrar y mantener durante el cuatrenio 2020-2023, el 100% de las áreas de importancia estratégica para la conservación de recursos hídricos adquiridas por el Municipio de Yumbo y de las definidas en el Plan de Acción del SIMAP.</t>
  </si>
  <si>
    <t>Administracion y Mantenimiento de Predios de interes Hidrico.</t>
  </si>
  <si>
    <t>2015-768920067-9</t>
  </si>
  <si>
    <t>A.10.01.04.01</t>
  </si>
  <si>
    <t>RP.Adecuacion y Mantenimiento Predios de Interes Hidrico</t>
  </si>
  <si>
    <t>M</t>
  </si>
  <si>
    <t>*Actualizar el plan de acción del SIMAP articulado al plan de acción del SIDAP.
* Incorporar al contenido del Plan de Accion del SIMAP del municipio de Yumbo las caracteristicas del territorio.
*Realizar planes de manejo a tres predio perteneciente al Sistema Municipal del Áreas Protegidas del municipio de Yumbo.
*Desarrollo de una campaña para la difusion de la importancia de la Areas protegidas del  Municipio.
*Declarar un predio de interes hidrico del municipio como area protegida.</t>
  </si>
  <si>
    <t xml:space="preserve">Administración manejo, protección y conservación de las áreas de importancia estratégica ecológica </t>
  </si>
  <si>
    <t>2015-768920051-5</t>
  </si>
  <si>
    <t>A.10.01.08.01</t>
  </si>
  <si>
    <t>RP.Sistema Municipal de Areas Protegidas SIMAP</t>
  </si>
  <si>
    <t>IM</t>
  </si>
  <si>
    <t xml:space="preserve">Diseño de un banco de semillas. Selección de las variedades más adecuadas para una región.  Identificar las mejores variedades. </t>
  </si>
  <si>
    <t>Instalar en establecimiento públicos seleccionados, mecanismos de energias alternativas que aprovechen los recursos naturales y reduzcan el impacto ambiental por el uso de energias convencionales.</t>
  </si>
  <si>
    <t xml:space="preserve">Invitar a diferentes industrias del municipio que requieran acompañamiento en la formulación y ejecución de sus programas de responsabilidad social empresarial.
*Generar acciones de articulación interinstituconal
*Recomendar técnicamente las acciones que en el marco de sus competencias, se ajusten mas a las necesdiades del municipio.                                        </t>
  </si>
  <si>
    <t>Diseñar ruta selectiva para residuos solidos domiciliarios en prueba piloto en el barrio Simon Bolivar del Muncipio de Yumbo.                                         *Aprovechar el 60% de los residuos organicos vegetales  generados en la plaza de mercado                                           *Involucrar la participación del 80% de los recuperadores en la actividad de recolección de RSD, mendiante capacitaciones, agremiación y apoyo con herramientas para esta actividad.             *Al 2023 se tendrá el 100% de la construcción de la Estación de Clasificación y Aprovechamiento- ECA.</t>
  </si>
  <si>
    <t>Aprovechamiento y Gestión Integral de Residuos Solidos en el Municipio de Yumbo, Valle del Cauca, Occidente</t>
  </si>
  <si>
    <t>2015-768920049-7</t>
  </si>
  <si>
    <t>A.10.01.02.01</t>
  </si>
  <si>
    <t>RP.Aprovechamiento del Manejo de los Residuos Solidos</t>
  </si>
  <si>
    <t>Realizar caracterización de residuos solidos generados en la zona rural.        *Realizar 4 campañas enfocadas en la separación en la fuente y aprovechamiento de residuos sólidos generados en el área rural.</t>
  </si>
  <si>
    <t xml:space="preserve">Realizar 12 jornadas de limpieza a la zona ribereña (3 jornadas al año)           *Realizar jornadas de senciblización a la comunidad. </t>
  </si>
  <si>
    <t xml:space="preserve">Realizar un (1) diagnóstico de las condiciones de recolección, transporte, aprovechamiento y disposición final de residuos de construcción y demolición *Revisión y actualización el protocolo   para la caracterización de los Residuos de Construcción y Demolición - RCD, las posibles alternativas de manejo, disposición  y aprovechamiento.     *Recuperar  el 10% los puntos críticos generados por la inadecuada disposición de RCD. </t>
  </si>
  <si>
    <t xml:space="preserve">Realizar la revisión y actualización del Plan de Acción de Cultura Ambiental Vigencia 2016-2019.                                                      *Fomentar el Programa de Educación Ambiental No Formal , mediante el desarrollo de:                                                     Fase 1: Conceptualización.                      Fase 2: Implementación del Programa.                                                                                                 Fase 3: Evaluación.   </t>
  </si>
  <si>
    <t>Implementación de estrategias para el fomento de la Cultura Ambiental en el Municipio de Yumbo, Valle de Cauca, Occidente</t>
  </si>
  <si>
    <t>2015-768920028-4</t>
  </si>
  <si>
    <t>A.10.06.06.01</t>
  </si>
  <si>
    <t>RP.Fomento de la Cultura Ambiental en Yumbo</t>
  </si>
  <si>
    <t>Identificación  y cuantificación del recurso hidrico disponible. *Elaborar capacitaciones sobre la conservación de especies  y el uso sostenible del recurso, para garantizar la viabilidad de los ecosistema . *Desarrollar  2 actividades de biodiversidad.</t>
  </si>
  <si>
    <t>A.10.06.06.02</t>
  </si>
  <si>
    <t>RP.SDO/2019 Fomento de la Cultura Ambiental en Yumbo.</t>
  </si>
  <si>
    <t>Contratacion de personal operativo para realizar estas actividades durante el cuatrenio.
Realizar mantenimiento a los árboles sembrados.                                                                                                    Integrar todas las dependencias de la Alcaldia del Municipio para realizar jornadas de siembra del material vegetal en las áreas de importancia estrategica y otras que se consideren en el municipio.                                                            
Planificar las fechas mas convenientes de acuerdo al comportamiento climatico para propender por el cuidado del material vegetal .                                                                                                 Hacer gestion con diferentes empresas del municipio para que participen de estas jornadas.</t>
  </si>
  <si>
    <t>31/12/2023</t>
  </si>
  <si>
    <t>David René Florez Lenis</t>
  </si>
  <si>
    <t xml:space="preserve">Realizar 2 charlas a los funcionarios y contratistas que sutancien y apoyen el proceso de contratacion en la secretria Juridica </t>
  </si>
  <si>
    <t>Dar apoyo constante a las demas secretarias en temas de contratacion publica cuando se requiera.</t>
  </si>
  <si>
    <t>Seguimiento al plan institucional de capacitacion de la  Alcadia, para las dos capacitaciones de contratacion publica y politica de prevencion del daño antijuridico de la alcardia municipal</t>
  </si>
  <si>
    <t>Seguimiento a la implementacion de la politica de prevencion del daño antijuridico</t>
  </si>
  <si>
    <t xml:space="preserve">Actas de eunion, reallizadas con las juntas administradoras de acueducto,  reuniones virtuales o precsenciales </t>
  </si>
  <si>
    <t>Actas de reunion elaboradas con la UTA</t>
  </si>
  <si>
    <t>JOREGE HERNAN SOLANO</t>
  </si>
  <si>
    <t>Dragado rio Yumbo</t>
  </si>
  <si>
    <t xml:space="preserve">Recuperación del rio Yumbo como eje articulador del desarrollo del municipio de Yumbo </t>
  </si>
  <si>
    <t>2015-768920088-4</t>
  </si>
  <si>
    <t>A.12.02.10.01</t>
  </si>
  <si>
    <t>SGPPG.Obras para la prevencion y Atencion de efectos causados por el cambio climatico en Yumbo,Muro  Rio Yumbo.</t>
  </si>
  <si>
    <t>A.12.02.08.01</t>
  </si>
  <si>
    <t>SGPPG .Dragado Rio Yumbo,Obras para la prevencion y Atencion  de efectos causados por el cambio Climatico en Yumbo</t>
  </si>
  <si>
    <t>A.12.02.08.03</t>
  </si>
  <si>
    <t>SGPPG Interventoria Dragado Rio Yumbo,Obras para la Prevencion y Atencion de efectos causados por el cambio climatico en Yumbo.</t>
  </si>
  <si>
    <t>Voladuras de Rocas</t>
  </si>
  <si>
    <t>2015-768920088-6</t>
  </si>
  <si>
    <t>A.12.02.10.02</t>
  </si>
  <si>
    <t>RP.Obras para la prevencion y Atencion de efectos causados por el cambio climatico en Yumbo,Dragado Rio  Yumbo.</t>
  </si>
  <si>
    <t xml:space="preserve">Limpieza de Canales </t>
  </si>
  <si>
    <t>A.12.02.08.02</t>
  </si>
  <si>
    <t>RP. Obras para la Prevencion y Atencion de Efectos causados por el cambio climatico en Yumbo Muro Rio Yumbo.</t>
  </si>
  <si>
    <t xml:space="preserve"> Construcción de muro de contención rio Yumbo ABCISA K4 + 561.24 hasta K4 + 607.57</t>
  </si>
  <si>
    <t>Contrato suspendido</t>
  </si>
  <si>
    <t>180.10.06.022-2019</t>
  </si>
  <si>
    <t xml:space="preserve">Vias Rurales a mantener en la vigencia 2020, e las diversas sectores rurales del Municipio de Yumbo. </t>
  </si>
  <si>
    <t xml:space="preserve">
• En la zona rural vereda platanares se intervino con equipo maquinaria y materiales roca muerta o recebo en una longitud de 4 KM.
</t>
  </si>
  <si>
    <t xml:space="preserve">Mantenimiento de la infraestructura vial del municipio de Yumbo </t>
  </si>
  <si>
    <t>2015-768920012-10</t>
  </si>
  <si>
    <t>A.09.01.04.01</t>
  </si>
  <si>
    <t>RP.SDO/2019 Mantenimiento de Vias</t>
  </si>
  <si>
    <t>A.09.01.04.03</t>
  </si>
  <si>
    <t>RFL.Mantemiento Vial</t>
  </si>
  <si>
    <t>2015-768920012-11</t>
  </si>
  <si>
    <t>A.09.01.04.02</t>
  </si>
  <si>
    <t>RP.Mantenimiento Vial</t>
  </si>
  <si>
    <t xml:space="preserve">Vias Rurales a mejorarr en la vigencia 2020, en  diversos sectores rurales del Municipio de Yumbo. </t>
  </si>
  <si>
    <t xml:space="preserve">• Se inició con el suministro  de roca muerta en las vías del corregimiento de Mulalo, parte baja callejón los Ramos y otros, zona centro callejón Perlillos, sector bosque  del chivo y parte alta hacia la vereda el placer, se realizaron 2 KM de vías del corregimiento.  </t>
  </si>
  <si>
    <t>• Subsidios San Marcos</t>
  </si>
  <si>
    <t>Subsidios para la prestacion de los servicios publicos domiciliarios de acueducto y alcantarillado para los estratos 1,2 y 3 del Municipio de Yumbo.</t>
  </si>
  <si>
    <t>2015-768920065-13</t>
  </si>
  <si>
    <t>A.03.10.13.06</t>
  </si>
  <si>
    <t>SGPPG.Acueducto San Marcos</t>
  </si>
  <si>
    <t>A.03.10.13.07</t>
  </si>
  <si>
    <t>SGPAPSB Acueducto San Marcos</t>
  </si>
  <si>
    <t>• Obras La Carolina</t>
  </si>
  <si>
    <t>A.03.10.06.01</t>
  </si>
  <si>
    <t>RFL.Acueducto Rural</t>
  </si>
  <si>
    <t>A.03.10.03.01</t>
  </si>
  <si>
    <t>RP.PSMV Pedregal</t>
  </si>
  <si>
    <t>• Mejoramiento Chocho</t>
  </si>
  <si>
    <t>2015-768920084-11</t>
  </si>
  <si>
    <t>A.03.10.02.01</t>
  </si>
  <si>
    <t>SGPPG.Mejoramiento de sistemas Acueductos rurales</t>
  </si>
  <si>
    <t>• Mejoramiento Peñas Negras</t>
  </si>
  <si>
    <t>A.03.10.04.03</t>
  </si>
  <si>
    <t>RFL.Mejoramiento de sistemas Acueductos Rurales</t>
  </si>
  <si>
    <t>• Mejoramiento Cerro Gordo    </t>
  </si>
  <si>
    <t>A.03.10.01.01</t>
  </si>
  <si>
    <t>SGPPG.Mejoramiento de Sistema Acueductos Rurales</t>
  </si>
  <si>
    <t>• Fortalecimiento  uta</t>
  </si>
  <si>
    <t xml:space="preserve">2015-768920084-11 </t>
  </si>
  <si>
    <t>A.03.10.04.02</t>
  </si>
  <si>
    <t>SGP.PG Mejoramiento de sistemas Acueductos Rurales</t>
  </si>
  <si>
    <t>• Operación Ac. Manga Vieja</t>
  </si>
  <si>
    <t>2015-768920084-10</t>
  </si>
  <si>
    <t>A.03.10.12.01</t>
  </si>
  <si>
    <t>SGPPG.Fortalecimietno Acueducto Manga Vieja</t>
  </si>
  <si>
    <t>2015-768920084-9</t>
  </si>
  <si>
    <t>A.03.10.12.02</t>
  </si>
  <si>
    <t>En proceso de Contratación</t>
  </si>
  <si>
    <t>Construcción sistema de alcantarillado sanitario del corregimiento Mulalo fase ii, Municipio.</t>
  </si>
  <si>
    <t>A.03.11.01.07</t>
  </si>
  <si>
    <t>ELECT.Alcantarillado Corregimiento Mulalo</t>
  </si>
  <si>
    <t>A.03.11.01.08</t>
  </si>
  <si>
    <t>SGPPG.Alcantarillado Corregimiento Mulalo</t>
  </si>
  <si>
    <t>A.03.11.06.07</t>
  </si>
  <si>
    <t>SGP.PG.Interventoria Alcantarillado Cgto Mulalo</t>
  </si>
  <si>
    <t>redes, subir</t>
  </si>
  <si>
    <t xml:space="preserve">Construcción sistema de alcantarillado sanitario del corregimiento el pedregal fase ii. </t>
  </si>
  <si>
    <t>A.03.11.02.04</t>
  </si>
  <si>
    <t>SGPPG.Alcantarillado Corregimiento Pedregal</t>
  </si>
  <si>
    <t>Construcción sistema de alcantarillado sanitario vereda pilas Dapa, del corregimiento de Dapa,.</t>
  </si>
  <si>
    <t>A.03.11.06.03</t>
  </si>
  <si>
    <t>RP.Interventoria PSMV PTAR Pilas Dapa</t>
  </si>
  <si>
    <t>A.03.11.06.04</t>
  </si>
  <si>
    <t>RP.Alcantariillado interventoria</t>
  </si>
  <si>
    <t>A.03.11.06.01</t>
  </si>
  <si>
    <t>SGPPG.Alcantarillado Interventoria</t>
  </si>
  <si>
    <t>A.03.11.06.05</t>
  </si>
  <si>
    <t>RP.Interventoria Pilas Dapa</t>
  </si>
  <si>
    <t xml:space="preserve">PEDREGAL
• Construcción PTAR
• Construcción Redes (ET) (EA)(TA) 
• Estudio Tarifario, Educación Ambiental, talleres para la administración del sistema
</t>
  </si>
  <si>
    <t>FORTALECIMIENTO DE LA COBERTURA DE LOS SERVICIOS PÚBLICOS DE CALIDAD EN LA ZONA RURAL DEL MUNICIPIO DE YUMBO.</t>
  </si>
  <si>
    <t>2019-768920007</t>
  </si>
  <si>
    <t>A.03.11.01.05</t>
  </si>
  <si>
    <t>RP.PSMV Alcantarillado Corregimiento Pedregal</t>
  </si>
  <si>
    <t>A.03.11.03.05</t>
  </si>
  <si>
    <t>SGP.PG.PSMV PTAR Pedregal</t>
  </si>
  <si>
    <t>A.03.11.06.02</t>
  </si>
  <si>
    <t>RP.PSMV PTAR Pedregal</t>
  </si>
  <si>
    <t>A.03.11.03.03</t>
  </si>
  <si>
    <t>A.03.11.03.06</t>
  </si>
  <si>
    <t>SGP.APSB.SDO/2019PSMV PTAR Pedregal</t>
  </si>
  <si>
    <t>A.03.11.06.06</t>
  </si>
  <si>
    <t>SGP.PG.Interventoria PSMV PTAR Pedregal</t>
  </si>
  <si>
    <t xml:space="preserve">LA CAROLINA
• Rehabilitación PTAR 
• Educación Ambiental
• Monitoreo de vertimientos 
</t>
  </si>
  <si>
    <t>A.03.11.03.07</t>
  </si>
  <si>
    <t>SGP.PG.PSMV PTAR Miravalle y Carolina</t>
  </si>
  <si>
    <t xml:space="preserve">MIRAVALLE
• Rehabilitación PTAR 
• Educación Ambiental
• Monitoreo de vertimientos </t>
  </si>
  <si>
    <t>A.03.11.02.03</t>
  </si>
  <si>
    <t>SGPAPSB. SDO/2019. Alcantarillado Zona rural Yumbo</t>
  </si>
  <si>
    <t xml:space="preserve">MULALO
• Diseño redes de Alcantarillado Pluvial
• Estudio Tarifario, Educación Ambiental, talleres para la administración del sistema 
</t>
  </si>
  <si>
    <t>A.03.11.05.05</t>
  </si>
  <si>
    <t>SGP.PG.PSMV Diseño alcantarillado aguas Lluvias Mulalo</t>
  </si>
  <si>
    <t>A.03.11.01.04</t>
  </si>
  <si>
    <t>RP.PSMV Alcantarillado Corregimiento Mulalo</t>
  </si>
  <si>
    <t>A.03.11.03.02</t>
  </si>
  <si>
    <t>RP. Compra de Predios</t>
  </si>
  <si>
    <t>RINCONCITO 
• Educación Ambiental</t>
  </si>
  <si>
    <t>2015-768920065-9</t>
  </si>
  <si>
    <t>A.03.11.08.05</t>
  </si>
  <si>
    <t>SGPPG.FSRI Alcantarillado San Marcos</t>
  </si>
  <si>
    <t xml:space="preserve">LAS VEGAS 
• Educación Ambiental
</t>
  </si>
  <si>
    <t>A.03.11.08.04</t>
  </si>
  <si>
    <t>RP.FSRI. Alcantarillado San Marcos</t>
  </si>
  <si>
    <t xml:space="preserve">RODADERO 
• Educación Ambiental
</t>
  </si>
  <si>
    <t>2016-0002-5</t>
  </si>
  <si>
    <t>A.03.11.05.03</t>
  </si>
  <si>
    <t>RP.PSMV Caracterización Aguas Residuales</t>
  </si>
  <si>
    <t xml:space="preserve">LA SONORA 
• Educación Ambiental
</t>
  </si>
  <si>
    <t>A.03.11.07.01</t>
  </si>
  <si>
    <t>RP.PSMV Mejoramiento prestacion del servicio.</t>
  </si>
  <si>
    <t>RINCONCITO - Dapa
• Diseño redes de Alcantarillado Pluvial
• Estudio Tarifario, Educación Ambiental, talleres para la administración del sistema</t>
  </si>
  <si>
    <t>A.03.11.05.01</t>
  </si>
  <si>
    <t>RP.PSMV Diseños Alcantarillado el Rinconcito Dapa</t>
  </si>
  <si>
    <t xml:space="preserve">PILAS - Dapa
• Estudio Tarifario, Educación Ambiental, talleres para la administración del sistema
</t>
  </si>
  <si>
    <t>A.03.11.03.04</t>
  </si>
  <si>
    <t>RP.PSMV PTAR Pilas Dapa</t>
  </si>
  <si>
    <t>A.03.11.01.06</t>
  </si>
  <si>
    <t>RP.PSMV Alcantarillado Pilas Dapa</t>
  </si>
  <si>
    <t xml:space="preserve">Vias a mantener de la vigencia 2020, en  diversos sectores de la zona industrial del Municipio de Yumbo. </t>
  </si>
  <si>
    <t xml:space="preserve">• En el sector de Cencar se intervino con maquinaria y roca muerta 1.2 Km de vías.               – 
• Se realiza suministro de material tipo roca muerta a la vía del callejón JMC carrera 35 desde la autopista calle 15 hasta la calle 10 vía antigua en una longitud de 1 KM aproximadamente.         
• Callejón en la vía carrera 35 B con calle 15 margen izquierda sentido Yumbo – Cali en 1 KM         
• En la carrera 36 con calle 15 autopista empalme 0,1 KM, callejos el país carrera 36 con calle 15 margen izquierda sentido Yumbo - Cali en 0,4 KM.  </t>
  </si>
  <si>
    <t>A.03.11.05.04</t>
  </si>
  <si>
    <t>SGPPG.PSMV Diseño Alcantarillado Zona Industrial</t>
  </si>
  <si>
    <t>A.03.11.05.02</t>
  </si>
  <si>
    <t>RP.PSMV Diseños PTAR Zona Industrial</t>
  </si>
  <si>
    <t>Estudio de suelo</t>
  </si>
  <si>
    <t>Contrato Finalizado</t>
  </si>
  <si>
    <t>180.10.05.001-2020</t>
  </si>
  <si>
    <t>RECUPERACIÓN DEL RIO YUMBO COMO EJE ARTICULADOR DEL DESARROLLO DEL MUNICIPIO DE YUMBO.</t>
  </si>
  <si>
    <t>2015-768920088-7</t>
  </si>
  <si>
    <t>A.15.01.09.01</t>
  </si>
  <si>
    <t>RFL.Renovacion Urbana Rio Yumbo</t>
  </si>
  <si>
    <t xml:space="preserve">Mantenimiento de la  infraestructura fisica </t>
  </si>
  <si>
    <t xml:space="preserve">PLAZA DE MERCADO
• Eléctricos:   mantenimiento  general , adecuaciones eléctricas, se instalan cable y tomas  
• Hidrosanitarios: reparación muro y construcción caja para contador; reparación daños de acueducto  
• Carpintería Metálica: adecuación rejilla de ingreso
• Locativos: Traslado de oficina , reparación cielo falso, limpieza de 50 mts de canal
</t>
  </si>
  <si>
    <t>Informe de Cuadrillas de la Secretaria de Infraestructura</t>
  </si>
  <si>
    <t>A.15.01.05.01</t>
  </si>
  <si>
    <t>RFL.Mejoramiento y Mantenimiento de Plazas de Mercado en Yumbo.</t>
  </si>
  <si>
    <t>Mantenimiento umata,cdi,cami,titan,comisaria</t>
  </si>
  <si>
    <t xml:space="preserve">UMATA
• Vías Internas: Conformación vía 200 ML.   
• Eléctricos:   mantenimiento  general; revisión máquina de reciclaje 
•        
CDI
• Zonas Verdes Internas: poda 900 m2
CAMY
• Redes E Informática: Instalación de cableado del data center, 
• Hidrosanitarios: traslado de tanques del sistema hidro floc, limpieza de rejillas y reparación sobre la carrera 4 y 5, cambio de surtidores de agua del jardín interno, reparación de baterías sanitarias, Mantenimiento de bombas de agua, adecuación de baños en bodega, Instalación de bomba a tanque de agua, revisión y mantenimiento de caja de registro, reparación del baño en la oficina de prensa, bienestar social, accesorios para baño en paz y convivencia 
• Locativos: enlucimiento y pintura de la oficina de Bienestar Social, Control Disciplinario y Despacho, remodelación de la Secretaria de Paz y Convivencia, mantenimiento de bodega, mantenimiento puerta principal, 
• Mobiliario: Mantenimiento de sillas, traslado de división de la comisaria de paz y convivencia, reparación de archivador. instalación de cajón en la oficina de la gestora social, 
• Aires Acondicionados: mantenimiento de aires del tercer piso. Mantenimiento preventivo de ductos y rejillas.
• Eléctricos: reparación de lámparas, cableado y canaleta en despacho alcaldía, reparaciones varias de la oficina de desarrollo económico, mantenimiento de la subestación eléctrica
• Redes e Informática: Reparaciones telefónica del SAC, oficina de la gestora social, arreglo lámparas Concejo Municipal
• Zonas Verdes Internas: poda de zonas verdes.
COMPLEJO TITAN
• Zonas Verdes Internas: poda zona verde
• Hidrosanitarios: instalación maya sobre canal de aguas lluvias en archivo central 
• Locativos: limpieza de techos oficinas de tránsito, reparación locativa archivo central, pintura de fachada
</t>
  </si>
  <si>
    <t>180.10.07.017.2020  180.10.07.018.2020 180.10.07.021.2020 reporte de las actividades de las cuadrillas de obreros</t>
  </si>
  <si>
    <t>MEJORAMIENTO Y MANTENIMIENTO DE LOS BIENES INMUEBLES OFICIALES DEL MUNICIPIO DE YUMBO, VALLE DEL CAUCA, OCCIDENTE</t>
  </si>
  <si>
    <t>2015-768920071-8</t>
  </si>
  <si>
    <t>A.15.01.03.01</t>
  </si>
  <si>
    <t>RP.Implementacion de actividades para el Mejoramiento y Mantenimiento de los bienes Inmuebles Oficiales del Municipio.</t>
  </si>
  <si>
    <t>180.10.07.094.2020 180.10.07.092.2020</t>
  </si>
  <si>
    <t>2015-768920071-9</t>
  </si>
  <si>
    <t>A.15.01.03.02</t>
  </si>
  <si>
    <t>RP.SDO/2019 Implementacion de actividades para el Mejoramiento y Mantenimient de los bienes inmuebles Oficiales del Municipio.</t>
  </si>
  <si>
    <t>Adquisición de predios Finlandia</t>
  </si>
  <si>
    <t>maira</t>
  </si>
  <si>
    <t>A.03.10.04.01</t>
  </si>
  <si>
    <t>SGPPG Compra de predios Acueducto</t>
  </si>
  <si>
    <t>A.03.11.01.03</t>
  </si>
  <si>
    <t>SGPPG Compra de Predios</t>
  </si>
  <si>
    <t>Adquisición de predios acueducto la Trinida</t>
  </si>
  <si>
    <t>A.03.10.03.02</t>
  </si>
  <si>
    <t>SGPPG.Compra Predios Acueducto</t>
  </si>
  <si>
    <t>Suscriptores subsidiados de la red de acueducto de los estratos 1,2 y 3 del Municipio de Yumbo (6.861) ESPY</t>
  </si>
  <si>
    <t>Se subsidiaron 6861 suscriptores</t>
  </si>
  <si>
    <t>Contrato No No.180.10.11.001-2020 Resoluciones  No. 650,36,604,648,639,615</t>
  </si>
  <si>
    <t>Subsidios para la prestacion de los servicios publicos domiciliarios de acueducto y alcantarillado para los estratos 1,2 y 3 Municipio de Yumbo</t>
  </si>
  <si>
    <t>A.03.10.13.02</t>
  </si>
  <si>
    <t>RP.FSRI Acueducto ESPY</t>
  </si>
  <si>
    <t>A.03.10.13.01</t>
  </si>
  <si>
    <t>SGP.APSB.FSRI Acueducto Espy</t>
  </si>
  <si>
    <t>Suscriptores subsidiados de la red de acueducto de los estratos 1,2 y 3 del Municipio de Yumbo (158) ACUATRINIDAD</t>
  </si>
  <si>
    <t>Se subsidiaron 158 suscriptores</t>
  </si>
  <si>
    <t>Subsidios Acuatrinidad 2020 resolución no.187-2020 por medio de la cual se reconoce y ordena el gasto por concepto de subsidios</t>
  </si>
  <si>
    <t>A.03.10.13.03</t>
  </si>
  <si>
    <t>SGPAPSB.FSRI Acueducto ACUATRINIDAD</t>
  </si>
  <si>
    <t>Subsidios de servicio de acueducto en el Municipio de Yumbo-AGUAS RIVERAS DE YUMBO - (     )  Suscriptores</t>
  </si>
  <si>
    <t>A.03.10.13.04</t>
  </si>
  <si>
    <t>SGPAPSB.FSRI.Acueducto AGUAS RIVERAS DE YUMBO</t>
  </si>
  <si>
    <t>Subsidios de servicio de acueducto en el Municipio de Yumbo- EMCALI - (     )  Suscriptores</t>
  </si>
  <si>
    <t>A.03.10.13.05</t>
  </si>
  <si>
    <t>RP.Acueducto EMCALI</t>
  </si>
  <si>
    <t>Suscriptores subsidiados alcantarillado de los estratos 1,2 y 3 del Municipio de Yumbo (24.682) ESPY</t>
  </si>
  <si>
    <t>Se subsidiaron 24.682 suscriptores</t>
  </si>
  <si>
    <t>A.03.11.08.01</t>
  </si>
  <si>
    <t>SGPAPSB.FSRI  Alcantarillo Espy</t>
  </si>
  <si>
    <t>A.03.11.08.02</t>
  </si>
  <si>
    <t>RP..FSRI.Alcantarillado ESPY</t>
  </si>
  <si>
    <t>Subsidios de servicio de alcantarillado en el Municipio de Yumbo- EMCALI - (     )  Suscriptores</t>
  </si>
  <si>
    <t>A.03.11.08.03</t>
  </si>
  <si>
    <t>RP.FSRI.Alcantarillado EMCALI</t>
  </si>
  <si>
    <t xml:space="preserve">Instalacion de  120 ml en la CARRERA 8 ENTRE CALLE 3 OESTE Y 5 OESTE </t>
  </si>
  <si>
    <t>(gestión)</t>
  </si>
  <si>
    <t>Se encuentra en fase pre contractual</t>
  </si>
  <si>
    <t>nstalacion de  230 ml CALLE 5 OESTE ENTRE CARRERAS 4 C Y 6 A</t>
  </si>
  <si>
    <t>Instalacion de  120 ml en la CARRERA 8 ENTRE CALLE 3 OESTE Y 5 OESTE</t>
  </si>
  <si>
    <t>nstalacion de  243 ml CALLE 5 OESTE ENTRE CARRERAS 4 C Y 6 A</t>
  </si>
  <si>
    <t>Convenio Espy 2020 Reposicion Colector Margen Izquierda Rio Yumbo:
Punto 1: Calle 12N con carrera 1N del barrio Guacandá
Punto 2: VPC 13, ubicado en la Calle 13N con Carrera 1N,</t>
  </si>
  <si>
    <t>180.10.11.002-2020</t>
  </si>
  <si>
    <t>RECUPERACIÓN DEL RIO YUMBO COMO EJE ARTICULADOR DEL DESARROLLO DEL MUNICIPIO DE YUMBO</t>
  </si>
  <si>
    <t>2015-768920088-8</t>
  </si>
  <si>
    <t>A.03.11.01.01</t>
  </si>
  <si>
    <t>SGPAPSB,Plan Maestro de Alcantarillado</t>
  </si>
  <si>
    <t>A.03.11.01.02</t>
  </si>
  <si>
    <t>RP.Plan Maestro de Alcantarillado</t>
  </si>
  <si>
    <t>A.03.11.02.01</t>
  </si>
  <si>
    <t>ELECT.Alcantarillado Yumbo</t>
  </si>
  <si>
    <t>A.03.11.02.02</t>
  </si>
  <si>
    <t>SGPPG.Alcantarillado Yumbo</t>
  </si>
  <si>
    <t xml:space="preserve">Convenio ESPY 2019
• Punto 1: Carrera 1Norte con calle 9B Norte
• Punto 2: Carrera 1 Norte con calle 10 Norte
</t>
  </si>
  <si>
    <t>180.10.06.024-2019</t>
  </si>
  <si>
    <t xml:space="preserve">Reposición de colectores secundarios puerto Isaac - juan pablo ii calle 14e entre cra 15a y 16b,
 (246 ML)
</t>
  </si>
  <si>
    <t>2015-768920092-3</t>
  </si>
  <si>
    <t xml:space="preserve">Vias urbanas mantenidas en la vigencia 2020, en  diversos sectores  del Municipio de Yumbo. </t>
  </si>
  <si>
    <t>180.10.08.001-2020</t>
  </si>
  <si>
    <t>Mejoramiento de la infraestructura vial del Municipio de Yumbo, Valle del Cauca, Occidente.</t>
  </si>
  <si>
    <t>2015-768920112-14</t>
  </si>
  <si>
    <t>A.09.01.02.02</t>
  </si>
  <si>
    <t>SGPPG.Mejoramiento Vias</t>
  </si>
  <si>
    <t xml:space="preserve">Rehabilitación de la infraestructura vial en la carrera 4 entre calle 1 oeste (yee) y la entrada al barrio Trinidad (puente 1) y sector bocatoma trinidad 2 hasta calle 20 oeste  (1.215,53 ML) </t>
  </si>
  <si>
    <t xml:space="preserve">180.10.06.009-2019 </t>
  </si>
  <si>
    <t>Rehabilitacion vial en os barrios Belalcazar y Bolivar en la zona urbana del Municipio de Yumbo.                                                                                                  • Calle 5 entre carreras 6 y 7 barrio Belalcazar (85 ML)
• Calle 13 entre carreras 2 y 3 barrio Bolívar (98 ML)
• Calle 3 entre carreras 4 y 5 barrio Belalcazar ( 112,30 ML)                                                                                                                     (Total  programado 295,3 ML)</t>
  </si>
  <si>
    <t>180.10.06.012-2019 Contrato finalizado</t>
  </si>
  <si>
    <t>180.10.06.013-2019</t>
  </si>
  <si>
    <t xml:space="preserve">Reposición pavimento y obras complementarias en la carrera 19ª entre calle 10 y 7D barrio San Jorge, calle 8N y carrera 2N y 3N en el barrio Lleras.                                                                                                                                          • Carrera 19ª entre calles 10 y 7D barrio San Jorge (365 ML)
• Carrera 19ª entre calles 7D y 7ª barrio San Jorge ( 284 ML)
• Calle 8N entre carreras 2N y 3N barrio Lleras (88 ML)
• Carrera 3N entre calles 10 AN y 11 barrio Lleras ( 111 ML)                                           Total Programado  (848 ML)
</t>
  </si>
  <si>
    <t>180.10.06.015-2019</t>
  </si>
  <si>
    <t>180.10.06.020-2019</t>
  </si>
  <si>
    <t>A.09.01.12.03</t>
  </si>
  <si>
    <t>RFL.Interventoria Proyectos de Construccion y Mantenimiento de Infraestructura de Transporte</t>
  </si>
  <si>
    <t xml:space="preserve">Vias urbanas mejoradas en la vigencia 2020, en  diversos sectores  del Municipio de Yumbo. </t>
  </si>
  <si>
    <t>A.09.01.02.01</t>
  </si>
  <si>
    <t>RP.Proyectos PPY Urbano</t>
  </si>
  <si>
    <t>Pavimentación de 120 ml en la carrera 8 entre calle 3 oeste y 5 oeste del barrio Nuevo Horizonte</t>
  </si>
  <si>
    <t>2015-768920023-15</t>
  </si>
  <si>
    <t>A.09.01.12.01</t>
  </si>
  <si>
    <t>RP.Interventoria Proyectos de Construccion y Mantenimiento de Infraestructura de Transporte</t>
  </si>
  <si>
    <t>Pavimentación de 232 ml calle 5 oeste entre carreras 4 c y 6 a del barrio Nuevo Horizonte</t>
  </si>
  <si>
    <t>A.09.01.12.02</t>
  </si>
  <si>
    <t>RP.Interventoria PPY Proyectos de Construccion y Mantenimiento de Infraestructura de Transporte</t>
  </si>
  <si>
    <t>A.09.01.02.04</t>
  </si>
  <si>
    <t>RP.SDO/2019 Mejoramiento de Vias</t>
  </si>
  <si>
    <t>• En las vías del centro vida del adulto mayor se realizó cajeo, conformación y relleno de roca muerta, se realizaron 600 ML .                                                                                  • Se realizó la conformación con roca muerta del predio de la iglesia del barrio Pizarro en una longitud de 100 ML</t>
  </si>
  <si>
    <t>A.09.01.02.03</t>
  </si>
  <si>
    <t>RP.Mejoramiento de Vias</t>
  </si>
  <si>
    <t xml:space="preserve">MULALO
• Diseño redes de Alcantarillado Pluvial
• Estudio Tarifario, Educación Ambiental, talleres para la administración del sistema 
PEDREGAL
• Construcción PTAR
• Construcción Redes (ET) (EA)(TA) 
• Estudio Tarifario, Educación Ambiental, talleres para la administración del sistema
RINCONCITO - Dapa
• Diseño redes de Alcantarillado Pluvial
• Estudio Tarifario, Educación Ambiental, talleres para la administración del sistema
PILAS - Dapa
• Estudio Tarifario, Educación Ambiental, talleres para la administración del sistema
LA CAROLINA
• Rehabilitación PTAR 
• Educación Ambiental
• Monitoreo de vertimientos 
MIRAVALLE
• Rehabilitación PTAR 
• Educación Ambiental
• Monitoreo de vertimientos 
RODADERO 
• Educación Ambiental
RINCONCITO 
• Educación Ambiental
LAS VEGAS 
• Educación Ambiental
LA SONORA 
• Educación Ambiental
</t>
  </si>
  <si>
    <t>Recuperacion de la infraestructura vial en mal estado en la caalle 11 N y transversal 6N en los barrios Lleras, Guacanda y Pizarro en el Municipio de Yumbo.                                                                                                                             • Calle 11 entre carrera 1 y carrera 1N puente (82 ML)
• Calle 11 entre carrera 1N y carrera 3N (180 ML)
• Calle 11 entre carrera 3N y calle 13 cruce ferrocarril (121 ML)
• TR-6N entre ferrocarril y calle 13N (205 ML)
• TR-6N entre calle 13N y calle 15CN ( 182 ML)
• TR-6N entre calle 15CN y vía Panorama ( 292 ML).                                           Total programado (1062 ML )</t>
  </si>
  <si>
    <t>Rehabilitacion de la infraestructura vial en mal estado de los barrios Uribe y la estancia en el Municipio de Yumbo Valle del Cauca.     • Carrera 11 entre calles 10 y 12 Barrio Uribe (182,60 ML)
• Carrera 8 entre calles 11 y 12 Barrio Uribe (92 ML)
• Carrera 7 entre calles 11 y 12 Barrio Uribe (92 ML)
• Calle 12 entre carreras 6 y 7 Barrio Uribe (106 ML)
• Calle 9 entre carreras 6 y 7 Barrio Uribe (99 ML)
• Calle 10 entre carreras 10 y 11 Barrio  Uribe (115 ML)
• Carrera 12ª entre calles 15 y 23 Barrio la Estancia ( 660 ML).
• TOTAL ( 1.346,6 ML)</t>
  </si>
  <si>
    <t xml:space="preserve">Instalar 10 buzones de seguridad en sitios estratégicos de alta concentración de habitantes del municipio de Yumbo </t>
  </si>
  <si>
    <t>Instalar 1 sistema de alarma comunitaria para  promover y fortalecer la seguridad y participación Ciudadana del sector comercial del municipio de Yumbo.</t>
  </si>
  <si>
    <t>1. Implementar actividades del Codigo Nacional de Policia a cargo de la Secretaria de Paz y Convivencia</t>
  </si>
  <si>
    <t xml:space="preserve">1.2 Adecuar 1 espacio para almacenar elementos incautados y decomisados en el marco de la Ley 1801 del 2016. </t>
  </si>
  <si>
    <t>A.18.04.07.01</t>
  </si>
  <si>
    <t>2. Implementar actividades para garantizar la seguridad y convivencia en el municipio de Yumbo</t>
  </si>
  <si>
    <t>2015-768920009-18</t>
  </si>
  <si>
    <t>A.18.04.06.06</t>
  </si>
  <si>
    <t>RP.SDO/2019 Seguridad Ciudadana y Preservacion del Orden Publico.</t>
  </si>
  <si>
    <t>Campaña "El que nada debe nada teme"</t>
  </si>
  <si>
    <t>2016-768920006-11-12-13</t>
  </si>
  <si>
    <t>A.12.01.06.01</t>
  </si>
  <si>
    <t>AYUDA HUMANITARIA EN SITUACIONES DECLARADAS DE DESASTRES</t>
  </si>
  <si>
    <t>Adquisición de 26 predios</t>
  </si>
  <si>
    <t>URIEL URBANO URBANO/ JAIME YESID MANOSALVA CASADIEGO</t>
  </si>
  <si>
    <t>1. Construccion parque la estancia.   
2. Construcción parque sector 1 nueva estancia.</t>
  </si>
  <si>
    <t>Construcción y Mejoramiento de Zonas Destinadas a Espacio Público en el Municipio de Yumbo,Valle del Cauca,Occidente</t>
  </si>
  <si>
    <t>2016-768920010-3</t>
  </si>
  <si>
    <t>7.03.02.07.09.01</t>
  </si>
  <si>
    <t>RP.SDO/ 2019 mjoramiento integral de barrios</t>
  </si>
  <si>
    <t xml:space="preserve">Mejorar 1 zonas  Verdes, Parques y Plazoletas  </t>
  </si>
  <si>
    <t>Reduccion</t>
  </si>
  <si>
    <t>Adjudicar 140 subsidios municipales en la comuna 1</t>
  </si>
  <si>
    <t>Subsidios de mejoramiento de vivienda social  en el municipio de Yumbo, Valle del Cauca, Occidente.</t>
  </si>
  <si>
    <t>215768920021-7        215768920021-8</t>
  </si>
  <si>
    <t>7.03.02.07.02.01</t>
  </si>
  <si>
    <t>RP.Subsidios de Mejoramiento de Vivienda</t>
  </si>
  <si>
    <t>Adjudicar 25 subsidios para la reposicion de vivienda en sitio propio para zona rural</t>
  </si>
  <si>
    <t>Construcción de obras de infraestructura  para el programa de vivienda social  en el municipio de Yumbo, Valle del Cauca.</t>
  </si>
  <si>
    <t>2017-768920001-2       2017-768920001-3</t>
  </si>
  <si>
    <t>7.03.02.07.05.01</t>
  </si>
  <si>
    <t>RP.Adquisicion de Infraestructura para vivienda</t>
  </si>
  <si>
    <t>7.03.02.07.06.01</t>
  </si>
  <si>
    <t>RP.Subsidio para reubicacion de Viviendas Asentada en zonas de alto riesgo</t>
  </si>
  <si>
    <t xml:space="preserve">Adjudicar 300  subsidios para la adquisición de vivienda </t>
  </si>
  <si>
    <t>Subsidio municipal para la adquisición de vivienda en el municipio de Yumbo, Valle del Cauca, Occidente.</t>
  </si>
  <si>
    <t>2015-768920018-5</t>
  </si>
  <si>
    <t>7.03.02.07.01.01</t>
  </si>
  <si>
    <t>RP.Subsidio para Vivienda de Interes Social VIS y/o VIP</t>
  </si>
  <si>
    <t xml:space="preserve"> Titular 75 predios en la zona urbana del municipio</t>
  </si>
  <si>
    <t>Titulación de predios en el municipio de Yumbo, Valle del Cauca.</t>
  </si>
  <si>
    <t>215-768920026-9</t>
  </si>
  <si>
    <t>7.03.02.07.07.01.01</t>
  </si>
  <si>
    <t>RP. Titulación y legalizacionde predios</t>
  </si>
  <si>
    <t>URIEL URBANO URBANO/ CARLOS ALBEIRO SANCHEZ</t>
  </si>
  <si>
    <t>Demarcar y señalizar ciclo rutas utilizando los mismos dispositivos verticales y horizontales empleados en la señalización de las calles y carreteras.</t>
  </si>
  <si>
    <t>Diciembre 31,2020</t>
  </si>
  <si>
    <t>INGRID GÓMEZ MORENO</t>
  </si>
  <si>
    <t>Adquirir elementos viales para la formación en educación vial y prevención de accidentes (videos, juegos,cartillas, etc.)</t>
  </si>
  <si>
    <t>Implementación de estrategias de seguridad vial en el municipio de Yumbo, Valle del Cauca, Occidente</t>
  </si>
  <si>
    <t>2015-768920022-10</t>
  </si>
  <si>
    <t>A.09.16.01.01</t>
  </si>
  <si>
    <t>FT.Asistencia para el fortalecimiento de los procesos administrativos y operativos de la Secretaria de Transito.</t>
  </si>
  <si>
    <t>Capacitación de seguridad vial con enfoque integrando docentes, estudiantes y padres de familia de las Instituciones Educativas del Municipio de Yumbo.</t>
  </si>
  <si>
    <t xml:space="preserve">Conformar un equipo de trabajo con conocimiento en; trabajo social, urbanismo arquitectonico, comunicación, planeación y normas  de transito y transporte. </t>
  </si>
  <si>
    <t>Realizar talleres de participación ciudadana en los sitios seleccionados para la intervención realizando acercamientos con los diferentes grupos poblacionales que habitan en el Municipio de Yumbo.</t>
  </si>
  <si>
    <t>Implementación de la señalizacion tactica en los sitios seleccionados, teniendo encuenta los grupos poblacionales en cada sector.(Etnias, Discapacitados, victimas etc.)</t>
  </si>
  <si>
    <t>Regulación, vigilancia y control para mejorar la movilidad y seguridad vial del Municipio de YUMBO, acompañados de campañas de concientización de las normas del código de transito y transporte (ley 769 del 2002 reformada por la ley 1386 del 2010) en las vías del Municipio de YUMBO. Y demás normas relacionadas.</t>
  </si>
  <si>
    <t>suministro de radios de comunicación, equipos de transmision y equipos de frecuencia radialcomo equipos de control vial</t>
  </si>
  <si>
    <t>Implementar zonas azules en el Municipio de Yumbo según estudios realizados.</t>
  </si>
  <si>
    <t>Compra de insumos y mano de obra para la demarcación y mantenimiento de la red vial del Municipio de Yumbo.</t>
  </si>
  <si>
    <t>Compra e instalación de dispositivos viales (taches,señales,reductores,etc).</t>
  </si>
  <si>
    <t>Instalación de paraderos de servicio publico en las vías del Municipio de Yumbo..</t>
  </si>
  <si>
    <t>Suministros para la realización de operativos de tránsito y transporte (dotación,equipos,mantenimientos de vehiculos,etc.).</t>
  </si>
  <si>
    <t>Apoyo tecnológico y técnico en los servicios de tránsito y accidentalidad.</t>
  </si>
  <si>
    <t>Fortalecimiento de los procesos de inspección, control  y vigilancia del tránsito  y el transporte en el municipio de Yumbo,  Valle del Cauca, Occidente.</t>
  </si>
  <si>
    <t>2015-76890040-6</t>
  </si>
  <si>
    <t>A.09.16.01.02</t>
  </si>
  <si>
    <t>RP.SDO/2019 Asistencia para el fortalecimiento de los procesos Administrativos y operativos de la Secretaria de Transito.</t>
  </si>
  <si>
    <t>conciliaciones(servicio de transito administrativo).</t>
  </si>
  <si>
    <t>Apoyo en los procesos para optimizar la prestación de servicios en las áreas de control de la secretaria y matricula de transito.</t>
  </si>
  <si>
    <t>2015-768920040-7</t>
  </si>
  <si>
    <t xml:space="preserve">       A.09.16.01.03</t>
  </si>
  <si>
    <t>RP. Asistencia para el fortalecimiento de los procesos Administrativos y operativos de la Secretaria de Transito.</t>
  </si>
  <si>
    <t>Apoyo a movilizacion de vehiculos (grúa y parqueaderos)</t>
  </si>
  <si>
    <t xml:space="preserve">Sustitución del vehiculo de traccion animal por un vehículo automotor. </t>
  </si>
  <si>
    <t>Actualizacion tecnologica de la redsemaforica para el control de transito ubicada en el municipio de yimbo</t>
  </si>
  <si>
    <t xml:space="preserve">MI </t>
  </si>
  <si>
    <t>Ejecución del Plan de expansion de alumbrado público en el Municipio de Yumbo</t>
  </si>
  <si>
    <t>30- dic-2020</t>
  </si>
  <si>
    <t>A.06.02.02.03</t>
  </si>
  <si>
    <t>IAP.sdo/2019 Expansion servicio alumbrado publico</t>
  </si>
  <si>
    <t>IVAN ALBERTO VALDERRAMA CAMPAZ</t>
  </si>
  <si>
    <t>Pago administracion, operación y mantenimiento de la infraestructura</t>
  </si>
  <si>
    <t>Mantenimiento y ampliación de la infraestructura para la prestación del servicio de alumbrado público en el Municipio del Valle del Cauca, occidente.</t>
  </si>
  <si>
    <t>2015-768920013-14</t>
  </si>
  <si>
    <t>A.06.02.02.01</t>
  </si>
  <si>
    <t>IAP.Mantenimiento Servicio Alumbrado Publico</t>
  </si>
  <si>
    <t>Interventoria</t>
  </si>
  <si>
    <t>A.06.02.02.02</t>
  </si>
  <si>
    <t>INT.IAP.Mantenimiento Servicio Alumbrado Publico</t>
  </si>
  <si>
    <t>Plan anual de servicio alumbrado publico</t>
  </si>
  <si>
    <t>A.06.03.01</t>
  </si>
  <si>
    <t>IAP.8 Servicio de energía del alumbrado público</t>
  </si>
  <si>
    <t>Pago servicio energia Emcali</t>
  </si>
  <si>
    <t>Pago servicio energia Epsa</t>
  </si>
  <si>
    <r>
      <t>Se ha conformado un equipo multi disciplinario de ingeniero, politóloga y administrador de empresas, junto con un auxiliar organizan y realizan visitas a terrenos y reuniones virtuales, relacionadas en asuntos técnicos, administrativos, a las diferentes juntas administradoras de acueducto.. (</t>
    </r>
    <r>
      <rPr>
        <b/>
        <sz val="12"/>
        <rFont val="Arial"/>
        <family val="2"/>
      </rPr>
      <t>Resultado por Gestión).</t>
    </r>
  </si>
  <si>
    <t xml:space="preserve">
•  En la zona Urbana del barrio Finlandia carrera 2 N con calle 1CO realizaron 80 ML que consta de: cambio de alcantarillado, excavación, relleno en roca y base granular para dar inicio a la pavimentación, se utilizó mano de obra, equipos materiales suministrados por el Municipio.                                          
.  • Se interviene en el barrio Finlandia en la carrera 2 N con calle 1CO utilizando mano de obra, equipos, maquinaria y mateiales suministrados por el Municipio  se intervino 80 ML
• Se interviene en el barrio Finlandia en la carrera 2 N con calle 1CO utilizando mano de obra, equipos, maquinaria y mateiales suministrados por el Municipio , se intervinieron 80 ML 
• Se realizó 0.5 KM de vía en la urbanización Campestre Real.
</t>
  </si>
  <si>
    <r>
      <t xml:space="preserve">Rehabilitación de la infraestructura vial en la carrera 4 entre calle 1 oeste (yee) y la entrada al barrio Trinidad (puente 1) y sector bocatoma trinidad 2 hasta calle 20 oeste </t>
    </r>
    <r>
      <rPr>
        <b/>
        <sz val="12"/>
        <rFont val="Arial"/>
        <family val="2"/>
      </rPr>
      <t>(778 ML) en proceso</t>
    </r>
  </si>
  <si>
    <r>
      <t xml:space="preserve">• Calle 5 entre carreras 6 y 7 barrio Belalcazar (85 ML).  Según la acta numero 1 de las cantidades de obra se actualizo la cantidad a realizar en 81,93 ML) (TOTAL REALIZADO 81,93).                                                                                        • Calle 13 entre carreras 2 y 3 barrio Bolívar (98 ML). Según la acta numero 1 de las cantidades de obra se actualizo la cantidad a realizar en 95,50 ML). (TOTAL REALIZADO 95,50).                                                                                      • Calle 3 entre carreras 4 y 5 barrio Belalcazar ( 112,30 ML) . (TOTAL REALIZADO 112,30 ML)  </t>
    </r>
    <r>
      <rPr>
        <b/>
        <sz val="12"/>
        <rFont val="Arial"/>
        <family val="2"/>
      </rPr>
      <t>Gran total ((289,73))</t>
    </r>
  </si>
  <si>
    <t xml:space="preserve">Recuperacion de la infraestructura vial en mal estado en la caalle 11 N y transversal 6N en los barrios Lleras, Guacanda y Pizarro en el Municipio de Yumbo.                                                                                                                             • Calle 11 entre carrera 1 y carrera 1N puente (82 ML)
• Calle 11 entre carrera 1N y carrera 3N (130 ML)
• Calle 11 entre carrera 3N y calle 13 cruce ferrocarril (0 ML)
• TR-6N entre ferrocarril y calle 13N (0 ML)
• TR-6N entre calle 13N y calle 15CN ( 182 ML)
• TR-6N entre calle 15CN y vía Panorama ( 303 ML).                                           TOTAL REALIZADO ( 697 ML )
</t>
  </si>
  <si>
    <t>Reposición pavimento y obras complementarias en la carrera 19ª entre calle 10 y 7D barrio San Jorge, calle 8N y carrera 2N y 3N en el barrio Lleras.                                                                                                                                          • Carrera 19ª entre calles 10 y 7D barrio San Jorge (365 ML)
• Carrera 19ª entre calles 7D y 7ª barrio San Jorge ( 0 ML)
• Calle 8N entre carreras 2N y 3N barrio Lleras (95,50 ML)
• Carrera 3N entre calles 10 AN y 11 barrio Lleras ( 108,40 ML)                                           (TOTAL  REALIZADO 568,9 ML)</t>
  </si>
  <si>
    <t>Rehabilitacion de la infraestructura vial en mal estado de los barrios Uribe y la estancia en el Municipio de Yumbo Valle del Cauca.     • Carrera 11 entre calles 10 y 12 Barrio Uribe (187,50 ML)
• Carrera 8 entre calles 11 y 12 Barrio Uribe (100,33 ML)
• Carrera 7 entre calles 11 y 12 Barrio Uribe (0 ML)
• Calle 12 entre carreras 6 y 7 Barrio Uribe (110 ML)
• Calle 9 entre carreras 6 y 7 Barrio Uribe (100 ML)
• Calle 10 entre carreras 10 y 11 Barrio  Uribe (116,50 ML)
• Carrera 12ª entre calles 15 y 23 Barrio la Estancia ( 740 ML).
• TOTAL (  1.354,33  ML)</t>
  </si>
  <si>
    <t>A.10.01.08.02</t>
  </si>
  <si>
    <t>RP.SDO/2019 Sistema Municipal de Area Protegida SIMAP</t>
  </si>
  <si>
    <t>Realizar 3 mantenimientos al sistema de aires acondicionados del Instituto</t>
  </si>
  <si>
    <t xml:space="preserve">Noviembre </t>
  </si>
  <si>
    <t>Mantenimineto, mejoramiento y construccion de la infraestructura artistica y cultural en el Municipio de Yumbo, Valle del Cauca</t>
  </si>
  <si>
    <t>2015-768920063-12
2015-768920063-13</t>
  </si>
  <si>
    <t>Pablo Daniel Patiño Quijano</t>
  </si>
  <si>
    <t xml:space="preserve">2. Cubrir el 100% de las mejoras necesarias requeridas por el Instituto para su funcionalidad (daños ocasionales y reparaciones locativas necesarias no programadas) </t>
  </si>
  <si>
    <t>7.02.02.05.05.01</t>
  </si>
  <si>
    <t>RP.Construccion,Mantenimiento y Adecuacion de Infraestructura Artistica Cultural-Otras Bibliotecas</t>
  </si>
  <si>
    <t>Adecuar 2 espacio de formación Artística .</t>
  </si>
  <si>
    <t>7.02.02.05.05.02</t>
  </si>
  <si>
    <t>EST.Construccion,Mantenimiento y Adecuacion de Infraestructura y Cultura.</t>
  </si>
  <si>
    <t>Mejorar la vigilancia y monitoreo de la entidad mediante camaras de seguridad.</t>
  </si>
  <si>
    <t>Adecuar  la Infraestructura artistica, cultural y bibliotecaria ubicada en la Institucion educativa jhon f Kennedy de la comuna 4 del municpio de Yumbo</t>
  </si>
  <si>
    <t>2015-768920063-14</t>
  </si>
  <si>
    <t>7.02.02.05.05.03</t>
  </si>
  <si>
    <t>RP.SDO/2019 Construccion,mantenimiento y Adecuacion de Infraestructura Artistica Cultural-Otras Bibliotecas</t>
  </si>
  <si>
    <t>Desarrollar 1 actividad para la celebracion del mes del patrimonio. " 4ta Feria del patrimonio Yumbo"</t>
  </si>
  <si>
    <t>Recuperacion de la identidad cultural y la memoria historica del municipio de Yumbo, Valle del Cauca.</t>
  </si>
  <si>
    <t>2015-768920057- 9
2015-768920057-10</t>
  </si>
  <si>
    <t>7.02.02.05.03.02</t>
  </si>
  <si>
    <t>EST.Implementacion del Programa Proteccion Patrimonio Cultural</t>
  </si>
  <si>
    <t>Realizar 1 actividad de conmemoracion del 7 agosto.</t>
  </si>
  <si>
    <t>Realizar 13 actividades para la socializacion de la ley de gestion, proteccion y salvaguardia del patrimonio cultural En las instituciones educativas.</t>
  </si>
  <si>
    <t>7.02.02.05.03.01</t>
  </si>
  <si>
    <t>RP.Implementacion del Programa Proteccion Patrimonio Cultural</t>
  </si>
  <si>
    <t>Realizar 5 Procesos de capacitacion  sobre el patrimonio Cultural del Municipio de Yumbo con enfoque poblacional.</t>
  </si>
  <si>
    <t>Dicimebre</t>
  </si>
  <si>
    <t>7.02.02.05.03.03</t>
  </si>
  <si>
    <t>RP.SDO/2019 Implementacin del Programa Proteccion Patrimonio Cultural</t>
  </si>
  <si>
    <t xml:space="preserve">Brindar apoyo institucional en el fortalecimiento y desarrollo de la formación tecnica laboral en interprentacion instrumental de la escuela de artes integradas. </t>
  </si>
  <si>
    <t>Fortalecimiento de los procesos de formacion y capacitacion artistica y cultural en el Municipio de Yumbo, Valle del Cauca.</t>
  </si>
  <si>
    <t>2015-768920050-11</t>
  </si>
  <si>
    <t>7.02.02.05.02.01</t>
  </si>
  <si>
    <t>RP.Mantenimiento del Programa,Capacitacion e Investigacion Artistica y Cultural</t>
  </si>
  <si>
    <t>1. Desarrollar 2 Talleres anuales de guitarra</t>
  </si>
  <si>
    <t>2. Desarrollar 2 Talleres anuales de bajo</t>
  </si>
  <si>
    <t>3. Desarrollar 2 Talleres anuales de danza moderna</t>
  </si>
  <si>
    <t>4. Desarrollar 2 Talleres anuales de danza folclorica</t>
  </si>
  <si>
    <t>5. Desarrollar 2 Talleres anuales de preballet</t>
  </si>
  <si>
    <t>6. Desarrollar 2 Talleres anuales de percucion antillana</t>
  </si>
  <si>
    <t>7. Desarrollar 2 Talleres anuales de flauta</t>
  </si>
  <si>
    <t>8. Desarrollar 2 Talleres anuales de teatro</t>
  </si>
  <si>
    <t>9. Desarrollar 2 Talleres anuales de organeta</t>
  </si>
  <si>
    <t>10. Desarrollar 2 Talleres anuales de dibujo y pintura</t>
  </si>
  <si>
    <t>11. Desarrollar 2 Talleres anuales de violin</t>
  </si>
  <si>
    <t>12. Desarrollar 2 Talleres anuales de tecnica vocal</t>
  </si>
  <si>
    <t>13. Desarrollar 2 Talleres anuales de trompeta</t>
  </si>
  <si>
    <t>14. Desarrollar 2 Talleres anuales de saxofon</t>
  </si>
  <si>
    <t>15. Desarrollar 2 Talleres anuales de clarinete</t>
  </si>
  <si>
    <t>16. Desarrollar 2 Talleres anuales de bateria</t>
  </si>
  <si>
    <t>17. Desarrollar 2 Talleres anuales de manualidades</t>
  </si>
  <si>
    <t>18. Desarrollar 2 Talleres anuales de percucion folclorica</t>
  </si>
  <si>
    <t>1, Desarrollar el 100% del procesos de fortalecimiento formativo mediante seguimiento y control.</t>
  </si>
  <si>
    <t>1,1 Realizar 4 jornadas de seguimiento y evaluacion para el proceso de formacion en artes integradas.</t>
  </si>
  <si>
    <t>1,2 Realizar 4 jornadas de seguimiento y evaluacion para el proceso de talles artisticos.</t>
  </si>
  <si>
    <t>1,3 Realizar 1 soporte a sofware academico.</t>
  </si>
  <si>
    <t>2, Desarrollar el 100% del proceso de fortalecimento formativo mediante el garantizar insumos para la formacion de artes integradas y practicas artisticas.</t>
  </si>
  <si>
    <t>2,1 Realizar mantenimiento al 100% de instrumentos musicales y mobiliario que se prioricen.</t>
  </si>
  <si>
    <t>2,2  Realizar 1 dotacion de instrumentos musicales a los programas y procesos de formacion artisticos que lo requiera.</t>
  </si>
  <si>
    <t>3 Desarrollar el 100% del proceso de promocion institucional en los procesos de formacion en artes integradas y practicas artisticas.</t>
  </si>
  <si>
    <t xml:space="preserve">3.1 Realizar 2 muestras artisticas para los estudiantes de los talleres de formacion </t>
  </si>
  <si>
    <t>3.2 Realizar 1 actividad para el encuentro de egresados.</t>
  </si>
  <si>
    <t>3.3 Realizar 1 muestra artisticas para los estudiantes de la Escuela de Artes Integradas.</t>
  </si>
  <si>
    <t>Realizar 1 especial en casa Encuentro Nacionales de Danzas "Nuestra Tierra"</t>
  </si>
  <si>
    <t>Fortalecimiento de los procesos de fomento, difusion y circulacion artistica y cultural del Municipio de Yumbo, Valle del Cauca.</t>
  </si>
  <si>
    <t>2015-768920039-16
2015-768920039-17</t>
  </si>
  <si>
    <t>Realizar 1 especial  en casa Encuentro Nacionales de Intérpretes de Música Colombiana "Julio Cesar Garcia Ayala"</t>
  </si>
  <si>
    <t>7.02.02.05.01.07</t>
  </si>
  <si>
    <t>SGPPG.SDO/2019 Implementacion del Programa de Fomento Apoyo y Difusion de</t>
  </si>
  <si>
    <t>Realizar el VII Encuentro nacional de Teatro  "Manos a la obra IMCY 2020"</t>
  </si>
  <si>
    <t>7.02.02.05.01.02</t>
  </si>
  <si>
    <t>RP.Implementacion del Programa de Fomento Apoyo y Difusion de Eventos Artisticos y Culturales</t>
  </si>
  <si>
    <t xml:space="preserve">1. Desarrollar el 100% del componente de Difusion y promocion Institucional </t>
  </si>
  <si>
    <t>1.1 Realizar 44 actualizaciones a las  carteleras Informativas institucionales del IMCY</t>
  </si>
  <si>
    <t>1.2  Realizar 44 actualizaciones a las  la pagina web institucional del IMCY.</t>
  </si>
  <si>
    <t xml:space="preserve">1.3. Emitr 50 boletines de prensa anuales </t>
  </si>
  <si>
    <t>1.4. Desarrollar 1 informe de evaluacion sobre la gestion de comunicacion del Instituto (Encuestas de Comunicacion aplicada en diferentes Actividades misionales)</t>
  </si>
  <si>
    <t>1.5 Apoyar 24 programas radiales (Noti-Cultural) donde se promociona los eventos y actividades de interés cultural del Municipio de Yumbo</t>
  </si>
  <si>
    <t>1.6 Realizar 36 acciones para la difusion de las actividades que desarrolla el instituto municipal de cultura.</t>
  </si>
  <si>
    <t>7.02.02.05.01.03</t>
  </si>
  <si>
    <t>EST.Implementacion del Programa de Fomento,apoyo y difusion de Eventos Artisticos y Culturales</t>
  </si>
  <si>
    <t>1,7. Realizar 4 comerciales para la promocion institucional.</t>
  </si>
  <si>
    <t>2, Desarrollar el 100% del componente de circulacion y promocion artistica y cultural.</t>
  </si>
  <si>
    <t>2,1 Generar 25 espacios culturales para la circulacion de los artistas municipales</t>
  </si>
  <si>
    <t>2,2 Apoyar  3 Encuentros de melomanos.</t>
  </si>
  <si>
    <t>2,3 Desarrollar 6 actividades de cultura audiovisual en la comuna.</t>
  </si>
  <si>
    <t>2,4 Desarrollar 1 actividad para promocionar la salsa en nuestro municipio (BAILALO)</t>
  </si>
  <si>
    <t>7.02.02.05.01.06</t>
  </si>
  <si>
    <t>2,5 Desarrollar el  XIV  Concurso Nacional de Danzas en Pareja.</t>
  </si>
  <si>
    <t>7.02.02.05.01.04</t>
  </si>
  <si>
    <t>RA. Implementacion del Programa de Fomento Apoyo y Difusion de eventos Artisticos y Culturales</t>
  </si>
  <si>
    <t>2,6  Desarrollar 8 actividades de Cultura ciudadana (Ambiental, socio familiar y ciudadana)</t>
  </si>
  <si>
    <t>Actualizar 1 plan decenal de cultura Vigencia 2021-2030</t>
  </si>
  <si>
    <t>7.02.02.05.01.05</t>
  </si>
  <si>
    <t>RP.SDO/2019 Implementacion del programa de fomento Apoyo y Difusion de Eventos Artisticos y Culturales</t>
  </si>
  <si>
    <t>Desarrollar 1 plan de economia naranja para los yumbeños.</t>
  </si>
  <si>
    <t>Conformar 1 consejo  municipal de cultura de Yumbo.</t>
  </si>
  <si>
    <t>7.02.02.05.12.01</t>
  </si>
  <si>
    <t>EST.Seguridad social del creador y gestos Cultural Ley 666/10%</t>
  </si>
  <si>
    <t>Realizar 1 convocatoria de estimulos "Cremos en un Yumbo mas Cultural "</t>
  </si>
  <si>
    <t>7.02.02.05.01.01</t>
  </si>
  <si>
    <t>SGP.Implementacion del Programa de Fomento Apoyo y Difusion de Eventos Artisticos y Culturales</t>
  </si>
  <si>
    <t>7.02.02.05.01.08</t>
  </si>
  <si>
    <t>ESP.PUB.Fortalecimiento procesos para promocionar y promover las expresiones artisticas y culturales</t>
  </si>
  <si>
    <t>Fortalecimiento de los servicios ofrecidos por la biblioteca publica del Municipio de Yumbo, Valle de Cauca.</t>
  </si>
  <si>
    <t>2015-768920056-12</t>
  </si>
  <si>
    <t>7.02.02.05.06.03.01</t>
  </si>
  <si>
    <t>RP.Servicio Publico Bibliotecario</t>
  </si>
  <si>
    <t>7.02.02.05.06.02.01</t>
  </si>
  <si>
    <t>RP.Mantenimiento y Fortalecimiento de Biblioteca Publica</t>
  </si>
  <si>
    <t>7.02.02.05.06.03.03</t>
  </si>
  <si>
    <t>RP.SDO/2019 Servicio Publico Bibliotecario</t>
  </si>
  <si>
    <t>7.02.02.05.06.02.02</t>
  </si>
  <si>
    <t>EST.Mantenimiento y Fortalecimiento de Biblioteca</t>
  </si>
  <si>
    <t>7.02.02.05.06.03.02</t>
  </si>
  <si>
    <t>EST.Servicio Publico Bibliotecario</t>
  </si>
  <si>
    <t xml:space="preserve"> Desarrollar el 24 Concurso anual del cuento literario. </t>
  </si>
  <si>
    <t>Noviembre</t>
  </si>
  <si>
    <t>SPG SDO/2019 Implementacion del Programa de Fomento Apoyo y Difusion de</t>
  </si>
  <si>
    <t>1/ Fortalecer el 100 % del servicio de Préstamo externo y Consulta en sala</t>
  </si>
  <si>
    <t>1,1 Realizar sensibilización permanente a los usuarios sobre el cuidado de los libros y herramientas de consulta bibliotecaria.</t>
  </si>
  <si>
    <t>1. Desarrollar  2 actividad para la promocion de lectura  en la primera infancia</t>
  </si>
  <si>
    <t>1.1 Realizar 9 actividades de "goticas de lectura" en la biblioteca</t>
  </si>
  <si>
    <t>1.2 Realizar 9 actividades de "Visitas guiadas" en la biblioteca</t>
  </si>
  <si>
    <t>2, Mantener las actividades de lectura estipúladas por el programa nacional de lectura "Leer es mi cuento"</t>
  </si>
  <si>
    <t xml:space="preserve">2.1 Realizar 9 actividades de "Lectura en voz alta" </t>
  </si>
  <si>
    <t>2.2 Realizar 9 actividades de "La hora del cuento" en la biblioteca.</t>
  </si>
  <si>
    <t>2,3. Desarrollar 3 Jornadas de Tertulias Literaria</t>
  </si>
  <si>
    <t>2,4. Desarrollar 1 actividad para la celebracion del  Dia del idioma y dia internaconal del libro y derechos de autor</t>
  </si>
  <si>
    <t>2,5 Realizar 1 actividad de vacaciones creativas fin de año.</t>
  </si>
  <si>
    <t>3 Desarrollar  5 servicios continuos, dirigidos a facilitar el acceso a la informacion academica y de ocio  mediante recursos  fisicos y digitales</t>
  </si>
  <si>
    <t>4. Ajuste final del Plan Anticorrupción y Atención al Ciudadano 2021.</t>
  </si>
  <si>
    <t>3. Socializar en la entidad el Plan Anticorrupción y Atención al Ciudadano 2021.</t>
  </si>
  <si>
    <t>2. Formular el Plan Anticorrupción y Atención al Ciudadano 2021.</t>
  </si>
  <si>
    <t>Andrés Pérez Zapata</t>
  </si>
  <si>
    <t>Departamento Administrativo de Planeación e Informática</t>
  </si>
  <si>
    <t>RP. Implementación de Herramientas de Planificación Territorial en el Municipio.</t>
  </si>
  <si>
    <t>A.17.06.09.01</t>
  </si>
  <si>
    <t>2015-768920001-6</t>
  </si>
  <si>
    <t>Formulación seguimiento y evaluación al Plan de desarrollo 2016-2019</t>
  </si>
  <si>
    <t>1. Planear y realizar mesas de trabajo para iniciar formulación de cada componente del PAAC 2021.</t>
  </si>
  <si>
    <t>HENRY  NANCY</t>
  </si>
  <si>
    <t>1. Acompañamiento al CTP en espacio autónomo de seguimiento al Plan de Desarrollo Territorial</t>
  </si>
  <si>
    <t>CTP PROYECTO PDM
KAREN CONTRATADA POR ORDENAMIENTO</t>
  </si>
  <si>
    <t>4. Acto administrativo de conformación de mesa de transparencia.</t>
  </si>
  <si>
    <t>3. Reuniones periódicas cada 15 días, con sus respectivas actas.</t>
  </si>
  <si>
    <t>2. Rediseño en el módulo de transparencia, con el fin de mejorar su visualización y usabilidad.</t>
  </si>
  <si>
    <t>HENRY NANCY</t>
  </si>
  <si>
    <t>TRASLADO ORDENAMIENTO 
Proyecto Informática</t>
  </si>
  <si>
    <t>PENDIENTE ADICION PRESUPUESTAL</t>
  </si>
  <si>
    <t>POR DEFINIR</t>
  </si>
  <si>
    <t>POR DEFINIR CODIGO</t>
  </si>
  <si>
    <t xml:space="preserve">POR DEFINIR </t>
  </si>
  <si>
    <t xml:space="preserve">EN CONSTRUCCION </t>
  </si>
  <si>
    <t>1. Estructuración del plan estratégico de seguridad</t>
  </si>
  <si>
    <t>INFORMATICA</t>
  </si>
  <si>
    <t>RP.SDO 2019 Soporte Modernización y Actualización Tecnológica</t>
  </si>
  <si>
    <t>A.17.01.01.03.09</t>
  </si>
  <si>
    <t>3. Formulación del PETIC</t>
  </si>
  <si>
    <t>RP.SDO/2019 Diseño uso e Implementación de estrategias y herramientas tecnológicas, Servicios tecnológicos y seguridad de la Información.</t>
  </si>
  <si>
    <t>A.17.01.01.03.07</t>
  </si>
  <si>
    <t>2. Modelo de gestión TI</t>
  </si>
  <si>
    <t>RP.Soporte Modernización y Actualización Tecnología</t>
  </si>
  <si>
    <t>A.17.01.01.03.02</t>
  </si>
  <si>
    <t>2015-768920002-13
2015-768920002-14</t>
  </si>
  <si>
    <t>Administración de la plataforma de tecnología de la información y comunicación del Municipio de Yumbo, Valle del Cauca, Occidente</t>
  </si>
  <si>
    <t>1. Análisis de la información actual</t>
  </si>
  <si>
    <t>1. Analisis de viabilidad de modelo de rediseño institucional</t>
  </si>
  <si>
    <t xml:space="preserve">2. Elaboración de Certificados de nomenclatura </t>
  </si>
  <si>
    <t>RP.Implementacion de estrategias para el fortalecimiento de los procesos y procedimientos de ordenamiento territorial en el Municipio.</t>
  </si>
  <si>
    <t>A.17.06.10.01</t>
  </si>
  <si>
    <t>2015-768920008-8</t>
  </si>
  <si>
    <t>Fortalecimiento de los procesos de ordenamiento territorial en el Municipio de Yumbo, Valle del Cauca, Occidente.</t>
  </si>
  <si>
    <t>1. Elaboración de Cartografía base de informes generales</t>
  </si>
  <si>
    <t>SIG
MARYURI
STEPHANIE</t>
  </si>
  <si>
    <t>3. Identificación de fuentes de financiación</t>
  </si>
  <si>
    <t>2. Formulación de proyectos estratégicos</t>
  </si>
  <si>
    <t>EN CONSTRUCCION</t>
  </si>
  <si>
    <t xml:space="preserve">1. Estructuración de la unidad </t>
  </si>
  <si>
    <t>PDM</t>
  </si>
  <si>
    <t>3. Realizar de 3 jornadas de socialización dirigida a funcionarios y contratistas de la administración sobre infraestructura de datos.</t>
  </si>
  <si>
    <t>2. Apoyar el desarrollo de lineamientos y metodologías de generación de información</t>
  </si>
  <si>
    <t>1. Identificar las operaciones estadísticas del municipio de Yumbo</t>
  </si>
  <si>
    <t>DESPACHO DIRECTOR</t>
  </si>
  <si>
    <t>2. Georeferenciación de beneficiarios</t>
  </si>
  <si>
    <t>1. Construcción de base de datos</t>
  </si>
  <si>
    <t>VICTOR</t>
  </si>
  <si>
    <t>1. Implementación de software de seguimiento de procesos de ordenamiento Territorial</t>
  </si>
  <si>
    <t>RP.SDO/2019 Administración de la Plataforma de Censo Socioeconómico del SISBEN</t>
  </si>
  <si>
    <t>A.17.06.06.02</t>
  </si>
  <si>
    <t>RP. Administración de la Plataforma de Censo Socioeconómico del SISBEN</t>
  </si>
  <si>
    <t>A.17.06.06.01</t>
  </si>
  <si>
    <t xml:space="preserve">2015 - 768920005-9
</t>
  </si>
  <si>
    <t>Administración de la plataforma del censo socioeconómico del SISBEN en el Municipio de Yumbo.</t>
  </si>
  <si>
    <t>1. Atender el 100% de las solicitudes de encuesta</t>
  </si>
  <si>
    <t>SISBEN</t>
  </si>
  <si>
    <t>CONT. SDO/2019. Administración y Actualización de la Base de Datos de Estratificación</t>
  </si>
  <si>
    <t>A.17.06.07.03</t>
  </si>
  <si>
    <t xml:space="preserve">2. Atender el 100% de las solicitudes de estratificación </t>
  </si>
  <si>
    <t>CONT. Administración y Actualización de la Base de Datos de Estratificación Socioeconómica .</t>
  </si>
  <si>
    <t>A.17.06.07.02</t>
  </si>
  <si>
    <t>1. Ejecutar la Tercera etapa  del  proceso de Revisión General de la Estratificación.</t>
  </si>
  <si>
    <t>DORA</t>
  </si>
  <si>
    <t>RP. Implementación de estrategias para el fortalecimiento de los procesos y procedimientos de ordenamiento territorial en el Municipio.</t>
  </si>
  <si>
    <t>1. Fortalecer el proceso de actualización y evaluación de los 48 indicadores del expediente municipal</t>
  </si>
  <si>
    <t>EXPEDIENTE</t>
  </si>
  <si>
    <t>4. Implementación del PBOT</t>
  </si>
  <si>
    <t>3. Cartografía</t>
  </si>
  <si>
    <t>2. Etapa Diagnostico</t>
  </si>
  <si>
    <t>RP.SDO/2019 Implementación de estrategias para el Fortalecimiento de los Procesos y procedimientos de Ordenamiento Territorial en el Municipio.</t>
  </si>
  <si>
    <t>A.17.06.10.02</t>
  </si>
  <si>
    <t>2019-768920006</t>
  </si>
  <si>
    <t>Fortalecimiento de los procesos y procedimientos de ordenamiento territorial en el Municipio de Yumbo.</t>
  </si>
  <si>
    <t>1. Etapa Preliminar</t>
  </si>
  <si>
    <t>POT</t>
  </si>
  <si>
    <t>CONTRAPRESTACION PROYECTO DE CONECTIVIDAD EDUCATIVA</t>
  </si>
  <si>
    <t>Operación de zonas wifi</t>
  </si>
  <si>
    <r>
      <t>Gobernabilidad para el desempeño institucional</t>
    </r>
    <r>
      <rPr>
        <b/>
        <sz val="10"/>
        <rFont val="Arial"/>
        <family val="2"/>
      </rPr>
      <t xml:space="preserve"> </t>
    </r>
  </si>
  <si>
    <t xml:space="preserve">Operación de puntos digitales </t>
  </si>
  <si>
    <t>1. Estudio de identificación de fase de perfil y estudio preliminar de prefactibilidad del programa de ciencia y tecnología</t>
  </si>
  <si>
    <t>1. Expedición de Acto administrativo y certificación por parte del CRC.</t>
  </si>
  <si>
    <t>BASE ESTADISTICA</t>
  </si>
  <si>
    <t xml:space="preserve">3. Construir un Informe Trimestral de seguimiento al Plan de Desarrollo </t>
  </si>
  <si>
    <t xml:space="preserve">2. Diseño y construcción de Instrumentos para el Seguimiento y Evaluación </t>
  </si>
  <si>
    <t>1. Decreto de Implementación del Sistema de Seguimiento Adoptado</t>
  </si>
  <si>
    <t>EQUIPO
PDM
Y BANCO DE PROYECTOS</t>
  </si>
  <si>
    <t>2. Construir un documento como Ruta de Implementación de la Mesa intersectorial empresarial</t>
  </si>
  <si>
    <t>1. Realizar un Acto administrativo de formalización y creación de la Mesa Intersectorial empresarial</t>
  </si>
  <si>
    <t>EQUIPO ECONOMISTAS
JHON MAURICIO
CHRISTIAN</t>
  </si>
  <si>
    <t>2. Gestión de Recursos para su operación</t>
  </si>
  <si>
    <t xml:space="preserve">1. Construir la Propuesta conceptual del Banco de Oportunidades </t>
  </si>
  <si>
    <t xml:space="preserve">EQUIPO ECONOMISTAS
CHRISTIAN
JHON MAURICIO
</t>
  </si>
  <si>
    <t>3. Construcción del Sistema  Integrado de Emprendimiento</t>
  </si>
  <si>
    <t>2. Análisis de actores para la construcción del Sistema</t>
  </si>
  <si>
    <t xml:space="preserve">EQUIPO ECONOMISTAS
JHON MAURICIO
CHRISTIAN
</t>
  </si>
  <si>
    <t>4. Creación del comité de Control Urbanístico y bordes</t>
  </si>
  <si>
    <t>3. Elaboración y Expedición y entrega de los actos administrativos</t>
  </si>
  <si>
    <t>2. Revisión  de los documentos radicados</t>
  </si>
  <si>
    <t>1. Radicación de solicitudes de licencias Urbanísticas en todas sus clases y modalidades y certificados  y conceptos complementarios</t>
  </si>
  <si>
    <t>LICENCIAS</t>
  </si>
  <si>
    <t>1. Análisis de viabilidad de bienes inmuebles</t>
  </si>
  <si>
    <t>MIGUEL ABOGADO</t>
  </si>
  <si>
    <t>2. Estructuración de línea base</t>
  </si>
  <si>
    <t>1. Diagnostico</t>
  </si>
  <si>
    <t>2. Identificación de fuentes de financiación</t>
  </si>
  <si>
    <t>Proyecto Ordenamiento, ya esta viabilizado</t>
  </si>
  <si>
    <t xml:space="preserve">1. Formulación de proyecto </t>
  </si>
  <si>
    <t>NANCY MAGNOLIA</t>
  </si>
  <si>
    <t>1. Conformación del comité mediante acto administrativo</t>
  </si>
  <si>
    <t>EQUIPO INTERDISCIPLINARIO
UMATA
SALUD
PLANEACION</t>
  </si>
  <si>
    <t>RESPONSABLES</t>
  </si>
  <si>
    <t>1. Impulsar mecanismos institucionales de coordinacion para fortalecer, organizar y enfocar la informacion estadistica del municipio.</t>
  </si>
  <si>
    <t>2. Adelantar acciones para promover instrumentos que permitan atender las necesidades de información, formulación de indicadores y acopiar la información estadística.</t>
  </si>
  <si>
    <t>3. Actualizacion de los indicadores incluidos en la base estadística municipal.</t>
  </si>
  <si>
    <t>2. Promover el deporte social comunitario en barrios y veredas, a través del equipo gestor de 20 promotores sociales deportivos</t>
  </si>
  <si>
    <t>3. Fortalecer 20 organizaciones de deporte asociado</t>
  </si>
  <si>
    <t>1.3 Realizar mantenimiento rutinario de la Villa Deportiva Jairo Yanten.</t>
  </si>
  <si>
    <t>1.4 Realizar mantenimiento rutinario al coliseo Albeiro García Tierradentro (Contacto)</t>
  </si>
  <si>
    <t>1.5 Realizar mantenimiento rutinario del Estadio Raul Miranda Arango</t>
  </si>
  <si>
    <t>1.6 Realizar mantenimiento rutinario del Coliseo de la I.E. Manuel Maria Sanchez</t>
  </si>
  <si>
    <t>1.8 Realizar mantenimiento rutinario del Complejo Deportivo Comuna 4 (Univalle)</t>
  </si>
  <si>
    <t>1.10 Realizar mantenimiento rutinarios al parque de las oportunidades y la paz (Polvero)</t>
  </si>
  <si>
    <t>1.12 Realizar mantenimiento rutinario del Centro Recreacional el Pulpo</t>
  </si>
  <si>
    <t>1.13 Realizar mantenimiento rutinario del Luis Fernando Mugueitio Velez (Arroyohondo)</t>
  </si>
  <si>
    <t xml:space="preserve">1.14 Polideportivo en el Corregimiento El Pedregal, Filo y Laguna </t>
  </si>
  <si>
    <t xml:space="preserve">1.11 Realizar mantenimiento rutinario del Polideportivo El portachuelo </t>
  </si>
  <si>
    <t>1.2 Realizar mantenimiento rutinario del Coliseo Carlos Alberto Bejarano Castillo.</t>
  </si>
  <si>
    <t>1. Realizar mantenimiento rutinario del Villa Deportiva Antonio Mafla Davila (IMDERTY)</t>
  </si>
  <si>
    <t>7.01.02.04.02.04</t>
  </si>
  <si>
    <t>7.01.02.04.02.05</t>
  </si>
  <si>
    <t>SGPSDO/2019 Mantenimiento y Mejoramiento Escenarios Deportivos</t>
  </si>
  <si>
    <t>SGPPG/SDO/2019 Mantenimiento y Mejoramiento Escenarios Deportivos</t>
  </si>
  <si>
    <t>1.7 Realizar mantenimiento rutinario del Parque de la Familia (Pista de BMX)</t>
  </si>
  <si>
    <t>1.9 Realizar mantenimiento rutinario de Cancha de Fútbol Alto Dapa y Polideportivo de Miravalle Dapa</t>
  </si>
  <si>
    <t>7.01.02.04.01.09</t>
  </si>
  <si>
    <t>RA.Fomento Desarrollo y practica del Deporte,Recreacion y el Aprovechamiento tiempo libre</t>
  </si>
  <si>
    <t>Se han realizado labores de mantenimiento, aseo general, mantenimiento de zonas verdes, servicio de vigilancia, mantenimiento de baterías sanitarias en los baños de hombres y mujeres, se realizó maquina de rompimiento para las disciplinas de taekwondo y karate-do, se realizó cambio de luminarias en el salón de fisioterapia, psicología, baños, garita vigilancia, bodega de materiales, se realizó la fabricación puerta de ingreso vehicular y peatonal al escenario , Adecuación y pintura de los salones de fisioterapia y psicología, se reubicaron y pintaron las maquinas para la disciplina de gimnasia , Pintura de estructura, barandales y plataforma del del ring de boxeo, se realizó demarcación de protocolos para el ingreso de los deportistas al escenario, adecuación de salon para tenis de mesa con luminarias , reflectores, adecuación de consertina para cerramiento de la tapia que rodea el escenario.</t>
  </si>
  <si>
    <t>Se han realizado labores de mantenimiento, aseo general, mantenimiento de zonas verdes, senderos y jardines , servicio de vigilancia,limpieza de sumidero de aguas lluvias, mantenimiento de baterías sanitarias en los baños de hombres y mujeres , mantenimiento de instalaciones electricas, fumigacion de plagas y maleza, adecuación de sistema de riego para las zonas verdes, relleno de zanjas de drenaje con piedras en la pista de BMX, adecuación para ampliacion de la pista de BMX ,  relleno de dilataciones del partidor de la pista de BMX, Compactación del terreno para garantizar estabilidad de la superficie.</t>
  </si>
  <si>
    <t>Se han realizado labores de mantenimiento, aseo general, mantenimiento de zonas verdes, servicio de vigilancia, limpieza de sumideros de aguas lluvias, se realizaron trabajos de pinturas en las bancas, se realizó encierro de jardín en la entrada principal, se realizó trabajos de siembra de palmas y durantas, limpieza de maleza en la cancha de fútbol, se reparó la malla de la cancha sintética, se realizó un sendero peatonal con grava .</t>
  </si>
  <si>
    <t xml:space="preserve">Se han realizado labores de mantenimiento, aseo general, mantenimiento de zonas verdes, senderos y jardines , limpieza de sumidero de aguas lluvias, mantenimiento de baterías sanitarias en los baños de hombres y mujeres , mantenimiento de instalaciones electricas, mantenimiento cancha sintetica y malla de cerramiento. </t>
  </si>
  <si>
    <t xml:space="preserve">Se implementó la politica de Seguridad y Trabajo , teniendo en cuenta el nivel de exposición a peligros y riesgos de los trabajadores, el número de trabajadores expuestos o no y su participación en el sistema de gestión de seguridad.                                            donde afirma su compromiso de velar por la protección integral de todos sus empleados, contratistas y subcontratistas, con alcance todos los centros  de trabajo de acuerdo al decreto 1072 de 2015 en el  Artículo 2.2.4.6.5, acorde a la normatividad vigente en materia de Seguridad y Salud en el Trabajo.
Por lo anterior, dentro de la politica quedaron establecidos  los siguientes requisitos:
• Generar un ambiente laboral seguro y saludable en cada uno de los servicios que presta IMDERTY, mediante la identificación de los peligros, evaluación, valoración de los riesgos y determinación de los controles.
• Cumplir la legislación vigente en materia de Seguridad y Salud en el Trabajo. 
• Garantizar la implementación del Sistema de Gestión de la Seguridad y Salud en el Trabajo SG-SST.
• Desarrollar actividades de promoción y prevención en salud, que permitan disminuir los incidentes, accidentes de trabajo y enfermedades laborales.
• Destinará los recursos físicos, económicos y talento humano necesario para el mejoramiento continúo del Sistema de Gestión de la Seguridad y Salud en el Trabajo.
</t>
  </si>
  <si>
    <t>Planillas de asistencia, informe de actividades, contrato N°  033,010,029,159,127,022</t>
  </si>
  <si>
    <t>Planillas de asistencia, informe de actividades, contrato N° 022, 031, 033, 038, 058, 258, 288.</t>
  </si>
  <si>
    <t>Planillas de asistencia, informe de actividades, contrato N° 087,098,043</t>
  </si>
  <si>
    <t>planillas de informes de actividades de contrato N°087,098,043</t>
  </si>
  <si>
    <t>planillas de informes de actividades de contrato 128</t>
  </si>
  <si>
    <t>planillas de informes de actividades de contrato  031,094,093</t>
  </si>
  <si>
    <t>planillas de informes de actividades de contrato 203,121,128,049</t>
  </si>
  <si>
    <t>planillas de informes de actividades de contrato 058</t>
  </si>
  <si>
    <t>planillas de informes de actividades de contrato 050</t>
  </si>
  <si>
    <t>planillas de informes de actividades de contrato   096,099,203,</t>
  </si>
  <si>
    <t>planillas de informes de actividades de contrato 034</t>
  </si>
  <si>
    <t>planillas de informes de actividades de contrato  022</t>
  </si>
  <si>
    <t>planillas de informes de actividades de contrato 028, 027</t>
  </si>
  <si>
    <t>3. Atender el 100% de los deportistas inscritos en las disciplinas deportivas del IMDERTY; que requieran de los beneficios brindados por el CAD</t>
  </si>
  <si>
    <t>4. Asignar un equipo gestor de apoyo técnico y administrativo para la atención del deportista.</t>
  </si>
  <si>
    <t>5. Realizar los diseños de la infraestructura requerida para garantizar las actividades de prevención, promoción y rendimiento de los deportistas.</t>
  </si>
  <si>
    <r>
      <rPr>
        <b/>
        <sz val="10"/>
        <rFont val="Arial"/>
        <family val="2"/>
      </rPr>
      <t>La disciplina deportiva de Hockey:</t>
    </r>
    <r>
      <rPr>
        <sz val="10"/>
        <rFont val="Arial"/>
        <family val="2"/>
      </rPr>
      <t xml:space="preserve"> N/A</t>
    </r>
  </si>
  <si>
    <r>
      <rPr>
        <b/>
        <sz val="10"/>
        <color rgb="FF000000"/>
        <rFont val="Arial"/>
        <family val="2"/>
      </rPr>
      <t>La disciplina deportiva de Ajedrez Adaptado:</t>
    </r>
    <r>
      <rPr>
        <sz val="10"/>
        <color rgb="FF000000"/>
        <rFont val="Arial"/>
        <family val="2"/>
      </rPr>
      <t xml:space="preserve">  N/A</t>
    </r>
  </si>
  <si>
    <r>
      <rPr>
        <b/>
        <sz val="10"/>
        <color theme="1"/>
        <rFont val="Arial"/>
        <family val="2"/>
      </rPr>
      <t>La disciplina deportiva de Tiro con Arco Adaptado:</t>
    </r>
    <r>
      <rPr>
        <sz val="10"/>
        <color theme="1"/>
        <rFont val="Arial"/>
        <family val="2"/>
      </rPr>
      <t xml:space="preserve">   N/A</t>
    </r>
  </si>
  <si>
    <r>
      <rPr>
        <b/>
        <sz val="10"/>
        <rFont val="Arial"/>
        <family val="2"/>
      </rPr>
      <t xml:space="preserve">La disciplina deportiva de Boccia: </t>
    </r>
    <r>
      <rPr>
        <sz val="10"/>
        <rFont val="Arial"/>
        <family val="2"/>
      </rPr>
      <t xml:space="preserve"> N/A</t>
    </r>
  </si>
  <si>
    <r>
      <t xml:space="preserve">La disciplina deportiva de Judo: </t>
    </r>
    <r>
      <rPr>
        <sz val="10"/>
        <rFont val="Arial"/>
        <family val="2"/>
      </rPr>
      <t>campeonato departamental de judo en las categorías sub 21 y sub 18 realizado el 02 de febrero  lugar de l evento Coliseo del pueblo o obtuvieron 19 medallas en total, 13 de oro, 2 de plata y 4 de bronce en la modalidad de combate individual.</t>
    </r>
  </si>
  <si>
    <r>
      <t>La disciplina deportiva de Esgrima:</t>
    </r>
    <r>
      <rPr>
        <sz val="10"/>
        <rFont val="Arial"/>
        <family val="2"/>
      </rPr>
      <t xml:space="preserve"> campeonato departamental de esgrima abierto y clasificatorio al campeonato nacional infantil, pre cadetes, catedes y junior, evento realizado el 22 de febrero del 2020 lugar coliseo del pueblo  con un resultado en la tabla general el primer puesto con 10 medallas de oro, 5 de plata y 5 de bronces.</t>
    </r>
  </si>
  <si>
    <t>Planillas de asistencia, informe de actividades, contratos N° 178,183,188,189,192,195,197,198,199,200,201,202</t>
  </si>
  <si>
    <t>Informe de Actividades Programa HEVS</t>
  </si>
  <si>
    <t>Informe de Actividades Programa Recreación</t>
  </si>
  <si>
    <t>Informe del Área de Atención al Deportista</t>
  </si>
  <si>
    <t>Planillas de asistencia, informe de actividades, contrato N° 102</t>
  </si>
  <si>
    <t>Planillas de asistencia, informe de actividades, contrato N° 107</t>
  </si>
  <si>
    <t>Planillas de asistencia, Informe de actividades, contratos N° 185</t>
  </si>
  <si>
    <t>Planillas de asistencia, Informe de actividades, contratos N° 112</t>
  </si>
  <si>
    <t>Planillas de asistencia, Informe de actividades, contratos N° 115.</t>
  </si>
  <si>
    <t>Planillas de asistencia, Informe de actividades, contratos N° 125,138</t>
  </si>
  <si>
    <t>Planillas de asistencia, Informe de actividades, contratos N° 151,117,137</t>
  </si>
  <si>
    <t>Planillas de asistencia, Informe de actividades, contratos N° 114.</t>
  </si>
  <si>
    <t>Planillas de asistencia, Informe de actividades, contratos N° 157</t>
  </si>
  <si>
    <t>Planillas de asistencia, Informe de actividades, contratos N° 209.</t>
  </si>
  <si>
    <t>Planillas de asistencia, Informe de actividades, contratos N° 116</t>
  </si>
  <si>
    <t>Planillas de asistencia, informe de actividades, contrato N° 109</t>
  </si>
  <si>
    <t>Planillas de asistencia, Informe de actividades, contratos N° 134</t>
  </si>
  <si>
    <t>Planillas de asistencia, Informe de actividades, contratos N° 140.</t>
  </si>
  <si>
    <t>Planillas de asistencia, informe de actividades, contrato N° 159</t>
  </si>
  <si>
    <t>Planillas de asistencia, Informe de actividades, contratos N° x</t>
  </si>
  <si>
    <t>Informe de Actividades, Registro Fotográfico y Resultados Competitivos</t>
  </si>
  <si>
    <t>TOTALES</t>
  </si>
  <si>
    <t>1. Realizar 1 adecuacion a los escenarios deportivos del Municipio de Yumbo.</t>
  </si>
  <si>
    <t>Actividad no programada en la vigencia</t>
  </si>
  <si>
    <t>RESULTADO A DICIEMBRE 31</t>
  </si>
  <si>
    <t>APROPIACION DEFINITIVA CORTE DIC 31</t>
  </si>
  <si>
    <t>EJECUCIÓN TRIM IV</t>
  </si>
  <si>
    <t>Las   labores de mantenimiento rutinario de los diferentes escenarios  deportivos , se requieren los siguieintes insumosy materiales : limpido, jabon en polvo, jabon en barra, bolsas para la basura, limpiones, guantes  , tapabocas, toallas de papel , jabon liquido, alcohol, amonio cuaternario , soldadura, angulos, tuberia, varillas, mallas eslabonada, discos de corte , discos para pulir, brocas, pintura, anticorrosivo, lijas, accesorios electricos, accesorios para baterias sanitarias, combustible para las maquinas de mantenimiento ( guadañas, tractor, sopladora, motosierra),  cemento, malla electrosoldada , materiales agregados. Insumos de aseo y limpieza aumentaron en su demanda por el desarrollo de la pandemia.</t>
  </si>
  <si>
    <t xml:space="preserve">Se realizaron labores de mantenimiento, aseo general, servicio de vigilancia, reparación y mantenimiento de baterias sanitarias y duchas, se realizó desinfección en sifones, se realizaron trabajos de aplicación de pintura, se realizaron trabajos de soldadura, pintura y mantenimiento de las canchas de baloncesto y se instalaron elementos de protección a la estructura para evitar que los deportistas se lesionen, se realizaron trabajos de demarcación de la cancha de las disciplinas de voleibol y futbol sala, se realizó cambio de luminarias, se realizó reparación del salón de fisioterapia, se reforzó con soldadura las bisagras y uniones de las puertas de emergencia, se reparó rodachin de la puerta de emergencia principal, se reparó luminarias de cuarto de vigilantes,  se repararon las puertas principales porque se encontraban descolgadas, se cambiaron dos orinales.
Se realizó pintura de paredes, marcos  y puertas  del area administrativa, polarizado de ventanas,  pintura de barandal  y rebordes de gradas  
</t>
  </si>
  <si>
    <t xml:space="preserve">Se han realizado labores de mantenimiento aseo general, servicio de vigilancia y mantenimiento de la pista de atletismo, reparación de duchas en los baños, limpieza de sumidero de aguas lluvias, mantenimiento de césped, reparación de tubería de agua potable, cambio de lamparas, aplicación de triple 15 y urea al césped de la cancha, se realizó trabajos de fumigación de plagas en los camerinos, se realizó trabajos de pintura en los arcos de la cancha de futbol, se realizaron trabajos de soldadura en los soportes de las porterias, se niveló pista de atletismo, se demarcó la pista de atletismo, delimitación de areas para entrenamiento de  disciplinas deportivas de jabalina,bala y salto, limpieza de tanque de almacenamiento de agua sistema de riego, mantenimiento de bombas, reparación de tuberia sistema de riego,  limpieza , reparación y cambio de tramo de alcantarillado </t>
  </si>
  <si>
    <t>Se han realizado labores de mantenimiento, aseo general, mantenimiento de zonas verdes, senderos y jardines, servicio de vigilancia,retiro de escombros , poda de árboles, reparación techo oficinas administrativas y garita de vigilancia , instalación de cableado para acometidas electricas, arreglo de  tramo de malla de cerramiento ,  instalación de segundo tramo de tuberia sanitaria para alcantarillado ,  adecuación del sendero peatonal  , plantación de  palmas   y arboles para el sendero y sus alrededores.</t>
  </si>
  <si>
    <t>Se realizaron labores de mantenimiento, aseo general, mantenimiento de zonas verdes, servicio de vigilancia, cambio de baterias sanitarias, se realizó reparación de la malla de la cancha sintética, mantenimiento de máquinas del gimnasio y reparación de los toma corrientes, se realizó transplante de césped, se realizó mantenimiento a la cancha de tejo , se cambiarón tableros  y  reparación de marcos metalicos, se realizó cambio de luminarias, se instaló en la villa deportiva avisos informativos, cambió de llaves de lavamanos en los baños, se taparon huecos en el area de los juegos infantiles. se realizó construcción de bancas de madera al rededor de la cancha de futbol,  limpieza de maleza en la cancha de fútbol, se lijaron las porterias de la cancha de fútbol para ser pintadas, se realizó arreglo de las máquinas del gimnasio, se transplantó pasto a la cancha de fútbol en las zonas que estaban afectadas, cambio de llaves de las duchas al lado de los juegos infantiles, se limpiaron las torres de luminarias que tenían residuos de cometas, se reparó tablero eléctrico, se realizó aplicación de fertilizantes de urea en la cancha, se realizó trabajos de soldadura en las máquinas biosaludables y en la malla periferica de la villa., reparación y pintura de puerta  del lado norte, reparación de bomba y adecuación sistema de riego para el mantenimiento de la cancha de futbol, instalación de vidrios ventana porteria principal.</t>
  </si>
  <si>
    <t>Se han realizado labores de mantenimiento, aseo general, mantenimiento de zonas verdes,limpieza de sumidero de aguas lluvias, mantenimiento de baterías sanitarias en los baños de hombres y mujeres, reparación de concertina del enmallado , poda de arboles, reparación  puerta  acceso a la cancha sintetica, instalación de vidrios puerta de  salon de bienestar familiar.</t>
  </si>
  <si>
    <t>Se han realizado labores de poda a  zonas verdes, en trabajo articulado con la ESPY se realizó limpieza de los canales perimetrales de la cancha sintetica.</t>
  </si>
  <si>
    <t>Quedaron $48.000.000 en reserva Presupuestal</t>
  </si>
  <si>
    <t xml:space="preserve">MY-IMDERTY-MC-003-2020, MY-IMDERTY-MC-007-2020, MY-IMDERTY-MC-015-2020 Y 300.12.03.001-2020            </t>
  </si>
  <si>
    <t xml:space="preserve">3. Seguridad para la conservacion de los escenarios deportivos a cargo del IMDERTY </t>
  </si>
  <si>
    <t xml:space="preserve">4. Mejoramiento, adecuación y mantenimiento de redes electricas de los escenarios deportivos. </t>
  </si>
  <si>
    <t>5. Implementar la Politica de sistema de Seguridad y Salud en el Trabajo.</t>
  </si>
  <si>
    <r>
      <t xml:space="preserve">Resolución </t>
    </r>
    <r>
      <rPr>
        <sz val="11"/>
        <color theme="1"/>
        <rFont val="Arial"/>
        <family val="2"/>
      </rPr>
      <t>#042 de abril 13 del 2020</t>
    </r>
    <r>
      <rPr>
        <sz val="11"/>
        <rFont val="Arial"/>
        <family val="2"/>
      </rPr>
      <t xml:space="preserve"> y Politica Publicada</t>
    </r>
  </si>
  <si>
    <t xml:space="preserve">Planillas de asistencia, informe de actividades, contrato N°119,096,047,049,024,128,203,121,127,029,050,022,019- MY IMDERTY-MC-014-2020. Informe de Gestión Area de Mantenimiento.
</t>
  </si>
  <si>
    <t xml:space="preserve">La Villa Deportiva  Antonio Mafla Dávila (IMDERTY) consta de diferentes áreas deportivas las cuales están distribuidas de la siguiente manera: 1. Coliseo cubierto Luis Javier Mosquera, 2. Gimnasio, 3. Cancha de Bádminton, 4. pista de patinaje León Montes de Oca, 5. Piscina Semi-olímpica Bárbara Muñoz, 6. Pesas, 7. Parque Bio-Saludable, 8. Cancha Múltiple de Cemento, 9. Cancha Auxiliar Saulo Alfonso García Puente.   
                                                                                                                                                                                                                                                                                                                                                                                                                                                                                                                                                                                        En este centro deportivo se realizaron labores de mantenimiento, aseo general, servicio de vigilancia, mantenimiento de zonas verdes, mantenimiento de baterías sanitarias en los baños de hombres y mujeres e instalación de lámparas en portería.                                                                     
En el área de la piscina, se realizó una reparación interna en uno de los muros por presentar fisura la cual generaba perdida de nivel del agua, también se reemplazaron fichas de enchape en varios puntos de la piscina que se encontraban desprendidos, lo cual generaba riesgos en los usuarios y contaminación del agua, a su vez cambio de baterías sanitarias y lavamanos en los baños, trabajos de pintura alrededor y bordes  de las  graderias  y se realizó cambio de luminarias en el área de la piscina y lamparas internas de la piscina., asi mismos e instalaron soportes tubulares y polisombra  en el area de la graderia , tambien se  realizó reparación y cambio del lecho filtrante de uno de los filtros de la piscina ( Minima Cuantia- demolición de baldosas y repello, resane e impermeabilización de filtración en muros de piscina, incluye retiro de escombros, suministro e instalación de enchape cerámico en zonas de reparación de filtraciones de piscina, suministro e instalación de canastilla desnatadora 6" ref. 1096 o similar. 
suministro e instalación de lámparas led 10" impermeables 110 v, en paredes de piscina y retiro de lámparas existentes).                                                                                                                                              
Aseo área de bádminton y el coliseo cubierto, cambio de llaves en los lavamanos, cambio de grifos en los bebederos,  limpieza de sumidero de aguas lluvias, drenaje de la cancha Saulo Alfonso García Puente, se realizaron trabajos de mantenimiento preventivo con semilla plástica en la cancha Saulo Alfonso García, se fabricaron y se instalaron las rejillas de aguas lluvias,   se reparó tubo de desagüe del bebedero, se realizaron trabajos de pintura en los marcos de las portería de la cancha de futbol sintética, se realizaron trabajos de pintura en los pasamanos de la entrada al Coliseo, se pintó cebra peatonal, se niveló pista de atletismo, se realiza demarcación de protocolos para el ingreso de los deportistas y personal al escenario
</t>
  </si>
  <si>
    <t>En este escenario se han realizado actividades de corte de césped, bordeo, limpieza, recolección y transporte de los residuos generados por el crecimiento de zonas verdes.
Dentro de las áreas verdes que se contemplan para estas actividades se encuentran las canchas de futbol en césped, alrededores (zonas verdes), parques, jardines y ciclo rutas internas dentro de los escenarios, entre otras. Para tal efecto, se cuenta con los equipos adecuados a las necesidades de cada escenario y cumplimos con los requerimientos establecidos para la seguridad, buscando minimizar el impacto del servicio sobre terceros y sobre nuestro personal.</t>
  </si>
  <si>
    <t>En este escenario se han realizado actividades de corte de césped, bordeo, limpieza, recolección y transporte de los residuos generados por el crecimiento de zonas verdes.
Dentro de las áreas verdes que se contemplan para estas actividades se encuentran los alrededores (zonas verdes), parques, jardines y ciclo rutas internas dentro de los escenarios, entre otras. Para tal efecto, se cuenta con los equipos adecuados a las necesidades de cada escenario y cumplimos con los requerimientos establecidos para la seguridad, buscando minimizar el impacto del servicio sobre terceros y sobre nuestro personal.</t>
  </si>
  <si>
    <t xml:space="preserve"> MY-MINIMA  CUANTIA 015-2020</t>
  </si>
  <si>
    <t>Se realiza instalación de cableado electrico  para el Pulpo  MINIMA  CUANTIA 015-2020 PARA LA ADQUISICIÓN DE INSUMOS DE FERRETERIA PARA EL MANTENIMIENTO DE LOS ESCENARIOS DEPORTIVOS. Se adquirieron materiales para la regularización de las instalaciones electricas del parque de la familia y de esta forma ya solicitar el servicio de energia a EMCALI para su habilitación.                                                                                                                                                                                                                                                                                       Se realiza cambio e instalacion de cableado para internet y telefonico a las oficinas adminsitrativas de la sede del IMDERTY.
Se realiza  instalación de cableado electrico para el Centro recreacional el Pulpo. 
Se realiza adecuación de luminarias en el salon de tenis de mesa  en el Coliseo Albeiro García Tierradentro (Contacto)
Se realiza cambio de cabledo y lamparas internas de la Piscina</t>
  </si>
  <si>
    <t>MY-IMDERTY-MC-001-2020, MY-IMDERTY-MC-004-2020 LICITACION PUBLICA 001 VIGILANCIA ARMADA A LOS ESCENARIOS QUE ESTAN A CARGO DEL IMDERTY</t>
  </si>
  <si>
    <t>La prestación del servicio de vigilancia armada a los escenarios deportivos a cargo del IMDERTY, garantiza el servicio en 8 puestos por 24 horas (3 vigilantes por puesto) y 12 horas (1 vigilante), con lo anterior queda conformado un equipo con personal especializado para la seguridad de los escenarios deportivos, estos son los siguientes:
1.	Villa Deportiva Antonio Mafla Dávila (IMDERTY)}
2.	Coliseo Carlos Alberto Bejarano Castillo.
3.	Villa Deportiva Jairo Yanten.
4.	Coliseo Albeiro García Tierradentro (Contacto)
5.	Estadio Raúl Miranda Arango
6.	Coliseo de la I.E. Manuel María Sánchez
7.	Parque de la Familia (Pista de BMX)
8.	Centro Recreacional el Pulpo</t>
  </si>
  <si>
    <t>Equipos e implementos especializados para la evaluación fisiológica y antropométrica de los deportistas:
*Kit de antropometría 
*Plataforma de contacto weeheler jamp
*Encoder lineal weeheler jamp 
*Conos isoinerciales weeheler 
*Pulsómetros polar H10 
*Computador portátil 
*iPad 
*Impresora 
*Taladro percutor corporal 
*Compex de estimulación muscular</t>
  </si>
  <si>
    <t xml:space="preserve">CONVENIO INTERADMINISTRATIVO CON APORTE 300.12.03.004-2020 </t>
  </si>
  <si>
    <t>implementacion deportiva para el correcto desarrollo de los JUEGOS MUNICIPALES DE REACTIVACION DEPORTIVA DE ALTO RENDIMIENTO 2020</t>
  </si>
  <si>
    <t>Adecuación de la pista de BMX
Aprovechando la maquinaria de INFRAESTRUCTURA, se realiza movimiento de tierra adecuada para mejorar las curvas  y monticulo final de la pista de BMX, con el proposito de mejorar tecnicamente para su uso, asi mismo se realiza  emparejamiento del area de ingreso a la rotonda de la pista de BMX, logrando asi una mejor presentación de el escenario para su utilización . 
Se realiza relleno con piedra de rio de las zanjas de drenaje. Se hizo un CONVENIO INTERADMINISTRATIVO CON APORTE PARA PARA EL MEJORAMIENTO DE LA INFRAESTRUCTURA RECREODEPORTIVA DEL PARQUE DE LA FAMILIA - RECREAVALLE para la ejecución de la primera fase del cerramiento del parque de la familia y el pavimento asfaltico de los peraltes de la pista de BMX.</t>
  </si>
  <si>
    <t>CONVENIOS INTERADMINISTRATIVO CON APORTE  300.12.03.003-2020</t>
  </si>
  <si>
    <t>Se realiza el torneo de habilidades Interclubes 2020 celebrado entre el 22 y 23 de diciembre de 2020 en las instalaciones del instituto municipal del deporte y la recreación- IMDERTY. Conto con la participación de 28 clubes deportivos del municipio de yumbo bajo las modalidades de futbol, ciclismo, ciclo montañismo, gimnasia y patinaje, con una distribución de 22 clubes de deportes de conjunto y 6 clubes de deportes individuales.
Se conto con la participación total de 280 deportista en las categorías sub 10 y sub 15, en horarios establecidos previamente para mantener el a foro de los deportistas cuyos escenarios de participación tuvieron lugar en las instalaciones de IMDERTY en la cancha sintética auxiliar y el coliseo Luis Javier Mosquera.  
A través del torneo se destaca la trayectoria en la formación humana y deportiva de cada uno de los clubes impactando los niños, niñas y adolescentes del municipio de yumbo. Se premia por medio de incentivo económico bajo acto resolutivo.                                                                             
Clubes participantes:                                                                                                                                                                                                                                                                                                                 ATLETICO YUMBO,                                                                                                                                                                                                                                        ALIANZA FC,CLUB DEPORTIVO INTERPIO
CLUB DEPORTIVO ATLETICO BILBAO
CLUB DEPORTIVO UNION YUMBO
CLUB DEPORTIVO PASION Y PAZ
CLUB DEPORTIVO AGUILAS VENCEDORAS EN CRISTO
CLUB DEPORTIVO SPORTING ESPITIA
CLUB DEPORTIVO REAL ACADEMIA
CLUB DEPORTIVO ACADEMIA REAL JUVENTUD DAPA
CLUB DEPORTIVO PROMOTOR CACIQUE
CLUB DEPORTIVO AGUILAS F.C
CLUB DEPORTIVO LA TEMPLANZA
CLUB DEPORTIVO AJAZZ
CLUB DEPORTIVO KEVINS
CLUB DEPORTIO SAN MARCOS
YUMBO PAZ
BOCA YUMBO
ICSIN FCGOLDEN BOYS
JAIRO YANTEN 
NUEVA ESTANCIATROCHA Y RUTA 
ANTONIA SANTOS
ELITE YUMBO
PATIN FLYER
COMITE DE DEPORTES
POSEIDON</t>
  </si>
  <si>
    <t>INFORME FINAL DEL TORNEO DE HABILIDADES  INTERCLUBES 2020 RESOLUCION 131 DEL 18 DE DICIEMBRE DEL 2020</t>
  </si>
  <si>
    <t>1. Implementación y Dotación Deportiva</t>
  </si>
  <si>
    <t xml:space="preserve">Se asignó el siguiente personal para la atención de los deportistas
- 1 Médico Deportologo 
- 2 Fisioterapeuta 
- 2 Auxiliar de enfermería 
- 3 psicólogos                                                                                                                                                                                                                                                                                                                                                                                                                                                                                                                                                     </t>
  </si>
  <si>
    <t>Informe del Área de Atención al Deportista Infromes de Gestión contratos de prestación de servicios N° 015,056,058,059,222,092</t>
  </si>
  <si>
    <t xml:space="preserve">FISIOTERAPIA  atendió 522 solicitudes de deportistas que solicitaron apoyo en las disciplinas de Deportes Individuales, Deporte de Conjunto y Deporte Adaptado: Levantamiento de Pesas 21 deportistas, Judo 15 deportistas, Atletismo 50 deportistas, Baloncesto 10 deportistas, Bádminton 19 deportistas, Voleibol 33 deportistas, Futbol 39 deportistas, Esgrima 29 deportistas, Natación Adaptada 9 deportistas, Atletismo Adaptado 3 deportistas, Futbol salón 1 deportistas, Karate-Do 22 deportistas, Balonmano 16 deportistas, Triatlón 22 deportistas, Taekwondo 27 deportistas, Patinaje 11 deportista, Hapkido 17 deportistas, Gimnasia 19 deportistas, Boxeo 25 deportista, Futbol Sala 17 deportistas, Natación 19 deportistas, Ciclismo 1 deportista, Lucha 45 deportistas, Ciclmontañismo 11 deportistas, Sambo 16 deportistas, Tiro con arco 4 deportistas, Tejo 13 deportistas, Baile deportivo 3 deportistas, Tenis de mesa 4 deportistas, Futbol 7 pc 1 deportista. 
MEDICO DEPORTOLOGO  atendio 235 solicitudes de deportistas que solicitaron apoyo en las disciplinas de Deportes Individuales, Deporte de Conjunto y Deporte Adaptado con una atención mensual de : Marzo 24 deportistas, Junio 16 deportitas, Julio 20 deportistas, Agosto 29 deportistas, Septiembre 46 deportitas,Octubre 40 deportitas, Noviembre 36 deportistas, Diciembre 24 deportitas.                                                                                                                                                                                                                                                                PSICOLOGO atendio 118 solicitudes de deportista que solicitaron apoyo en las deportistas  de Deportes Individuales, Deporte de Conjunto y Deporte Adaptado con una atención mensual de:Marzo 7 deportistas, Mayo 18 deportistas, Junio 15 deportitas, Julio 12 deportistas, Agosto 10 deportistas, Septiembre 11 deportitas,Octubre 16 deportitas, Noviembre 25 deportistas, Diciembre 4 deportitas.             
Es importante tener en cuenta que se recibieron un total de 875 solicitudes de servicios ofrecidos por el CAD, de los cuales se atendieron en su totalidad. </t>
  </si>
  <si>
    <t>IMDERTY  ha transformado la metodología de trabajo, de presencial a virtual aprovechando las herramientas TICs, donde se busca desarrollar los  programas impactando: la familia, el entorno, el proyecto de vida y la planeación deportiva, por medio de las herramientas profesionales y tecnológicas.
Se generó la estrategia de tres actividades principales: Entrenamiento, Capacitaciones e Intervención:
El desarrollo de las 38 disciplinas deportivas tiene como objetivo brindar apoyo técnico (entrenadores y monitores), logístico en la realización de eventos y salidas deportivas y apoyo en implementación deportiva, con el fin de generar condiciones en busca de obtener mejores resultados en cada una de estas disciplinas, además es importante resaltar que con el fortalecimiento de estas disciplinas se preparan nuestros deportistas para la participación en los juegos departamentales.     
Las actividades y el respectivo seguimiento quedan restringidas como consecuencia de la pandemia COVID -19 decretada por la OMS- Organización Mundial de la Salud y el Presidente de la República IVAN DUQUE,  a través de los decretos y resoluciones correspondientes a cada actividad productiva, social, recreativa, económica del país.                                                                                                                                                                                                          
RESOLUCION 0991 DEL 17 DE JUNIO DE 2020 Por medio de la cual se adopta el protocolo de bioseguridad para el manejo y control del riesgo del coronavirus COVID-19 en las actividades relacionadas con el entrenamiento de los deportistas de alto rendimiento, profesionales y recreativos.
DECRETO 457 25 DE MARZO 2020 mediante el cual se imparten instrucciones para el cumplimiento del Aislamiento Preventivo Obligatorio de 19 días en todo el territorio colombiano, que regirá a partir de las cero horas del 25 miércoles de marzo, hasta las cero horas del lunes 13 de abril.
RESOLUCION 385  12 DE MARZO DE 2020 Por la cual se declara la emergencia sanitaria por causa del coronavirus COVID-19 y se adoptan medidas para hacer frente al virus.
DECRETO 417  17 DE MARZO DE 2020 Por el cual se declara un Estado de Emergencia Económica, Social y Ecológica en todo el territorio Nacional.
DIRECTIVA PRESIDENCIAL 02
IVAN DUQUE MARQUEZ PRESIDENTE DE LA REPUBLICA. 12 DE MARZO DEL 2020 Como mecanismo contingencia en relación con los posibles impactos en la salud de personas que pueda generar el COVID-19 coronavirus-, el 11 marzo de 2020 por la Organización Mundial de la Salud -OMS- como una pandemia, y con el propósito de garantizar la prestación del servicio público, se imparten las directrices: TRABAJO CASA POR MEDIO DEL USO LAS TIC, USO DE HERRAMIENTAS COLABORATIVAS.                                                                                    EL MINISTERIO DE SALUD Y PROTECCIÓN SOCIAL  RESOLUCIÓN 0991 DE 2020 DEL 17 DE JUNIO Por medio del cual se adopta el protocolo de bioseguridad para el manejo y control del riesgo del coronavirus COVID-19 en las actividades relacionadas con el  entrenamiento de los deportistas de alto rendimiento,profesionales y recreativos.</t>
  </si>
  <si>
    <r>
      <t xml:space="preserve">El total de beneficiados de Deportistas beneficiados en el </t>
    </r>
    <r>
      <rPr>
        <b/>
        <sz val="11"/>
        <rFont val="Arial"/>
        <family val="2"/>
      </rPr>
      <t>Programa de Tierra de Campeones fue de 1.065 deportistas</t>
    </r>
    <r>
      <rPr>
        <sz val="11"/>
        <rFont val="Arial"/>
        <family val="2"/>
      </rPr>
      <t xml:space="preserve">: Deportes </t>
    </r>
    <r>
      <rPr>
        <b/>
        <sz val="11"/>
        <rFont val="Arial"/>
        <family val="2"/>
      </rPr>
      <t>Individuales 758</t>
    </r>
    <r>
      <rPr>
        <sz val="11"/>
        <rFont val="Arial"/>
        <family val="2"/>
      </rPr>
      <t xml:space="preserve"> deportistas, Deportes de </t>
    </r>
    <r>
      <rPr>
        <b/>
        <sz val="11"/>
        <rFont val="Arial"/>
        <family val="2"/>
      </rPr>
      <t>Conjunto 245</t>
    </r>
    <r>
      <rPr>
        <sz val="11"/>
        <rFont val="Arial"/>
        <family val="2"/>
      </rPr>
      <t xml:space="preserve"> deportistas, Deporte </t>
    </r>
    <r>
      <rPr>
        <b/>
        <sz val="11"/>
        <rFont val="Arial"/>
        <family val="2"/>
      </rPr>
      <t>Adaptado 64</t>
    </r>
    <r>
      <rPr>
        <sz val="11"/>
        <rFont val="Arial"/>
        <family val="2"/>
      </rPr>
      <t xml:space="preserve"> deportistas
</t>
    </r>
    <r>
      <rPr>
        <b/>
        <sz val="11"/>
        <rFont val="Arial"/>
        <family val="2"/>
      </rPr>
      <t>La disciplina deportiva de Baloncesto:</t>
    </r>
    <r>
      <rPr>
        <sz val="11"/>
        <rFont val="Arial"/>
        <family val="2"/>
      </rPr>
      <t xml:space="preserve"> Se asignó 1 entrenador deportivo, Beneficiando 21 deportistas  (8  mujeres- 13 hombres) con edades entre los 12  y los 17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</si>
  <si>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Balonmano:</t>
    </r>
    <r>
      <rPr>
        <sz val="10"/>
        <color theme="1"/>
        <rFont val="Arial"/>
        <family val="2"/>
      </rPr>
      <t xml:space="preserve"> Se asignó 1 entrenador benefició 37  deportistas  (15  mujeres- 22 - hombres) con edades entre los 12 a los 17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</si>
  <si>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Beisbol:</t>
    </r>
    <r>
      <rPr>
        <sz val="10"/>
        <color theme="1"/>
        <rFont val="Arial"/>
        <family val="2"/>
      </rPr>
      <t xml:space="preserve"> Se asignó 1 entrenador, que benefició 36 deportistas ( 36- hombres) con edades entre los 12 a los 17 años.</t>
    </r>
    <r>
      <rPr>
        <sz val="10"/>
        <rFont val="Arial"/>
        <family val="2"/>
      </rPr>
      <t xml:space="preserve">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</si>
  <si>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Futbol:</t>
    </r>
    <r>
      <rPr>
        <sz val="10"/>
        <color theme="1"/>
        <rFont val="Arial"/>
        <family val="2"/>
      </rPr>
      <t xml:space="preserve"> Se asignaron 3 entrenadores y 1 monitores</t>
    </r>
    <r>
      <rPr>
        <sz val="10"/>
        <color rgb="FFFF0000"/>
        <rFont val="Arial"/>
        <family val="2"/>
      </rPr>
      <t>.</t>
    </r>
    <r>
      <rPr>
        <sz val="10"/>
        <rFont val="Arial"/>
        <family val="2"/>
      </rPr>
      <t xml:space="preserve"> que benefició 49 deportistas (17 mujeres- 32 hombres) con edades entre los 12 a los 17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</si>
  <si>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Futbol de Salon</t>
    </r>
    <r>
      <rPr>
        <sz val="10"/>
        <color theme="1"/>
        <rFont val="Arial"/>
        <family val="2"/>
      </rPr>
      <t>: Se asignaron 1 entrenadores , que benefició 26 (14 mujeres - 12 hombres) deportistas con edades entre los 15 a los 25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</si>
  <si>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Voleibol:</t>
    </r>
    <r>
      <rPr>
        <sz val="10"/>
        <color theme="1"/>
        <rFont val="Arial"/>
        <family val="2"/>
      </rPr>
      <t xml:space="preserve"> Se asignó 1 entrenador que benefició 23  (13 hombres - 10 mujeres) deportistas con edades entre los 8 años a los 16  años.</t>
    </r>
    <r>
      <rPr>
        <sz val="10"/>
        <color rgb="FFFF0000"/>
        <rFont val="Arial"/>
        <family val="2"/>
      </rPr>
      <t xml:space="preserve"> </t>
    </r>
    <r>
      <rPr>
        <sz val="10"/>
        <rFont val="Arial"/>
        <family val="2"/>
      </rPr>
      <t xml:space="preserve"> Se realiza enseñanza utilizando los medios virtuales utilizando la plataforma ZOOM debido a la emergencia sanitaria COVID-19, y entrenamientos presenciales se  implementando  resolucion 0991 del  MINISTERIO  DE SALUD  Y PROTECCIÓN SOCIAL.</t>
    </r>
  </si>
  <si>
    <t>Planillas de asistencia, Informe de actividades, contrato No. 184.,248</t>
  </si>
  <si>
    <t>Planillas de asistencia, informe de actividades, contrato N° 123,130,126,139</t>
  </si>
  <si>
    <t>Planillas de asistencia, informe de actividades, contrato N° 146,134</t>
  </si>
  <si>
    <t>Planillas de asistencia, informe de actividades, contrato N° 100,250</t>
  </si>
  <si>
    <r>
      <rPr>
        <b/>
        <sz val="10"/>
        <rFont val="Arial"/>
        <family val="2"/>
      </rPr>
      <t>La disciplina deportiva de Ajedrez:</t>
    </r>
    <r>
      <rPr>
        <sz val="10"/>
        <rFont val="Arial"/>
        <family val="2"/>
      </rPr>
      <t xml:space="preserve"> Se asignó 1 entrenador, que benefició 28  deportistas (11 mujeres - 17 hombres) con edades entre los 7 y los 14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</si>
  <si>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Atletismo</t>
    </r>
    <r>
      <rPr>
        <sz val="10"/>
        <color theme="1"/>
        <rFont val="Arial"/>
        <family val="2"/>
      </rPr>
      <t xml:space="preserve">: Se asignaron 2 entrenador,  que benefició 48 deportistas (31 mujeres - 17 hombres) con edades entre los 11 y los 19 años. Se realiza enseñanza utilizando los medios virtuales utilizando la plataforma ZOOM debido a la emergencia sanitaria COVID-19, y entrenamientos presenciales se implementando resolucion 0991 del  MINISTERIO  DE SALUD  Y PROTECCIÓN SOCIAL.
 </t>
    </r>
    <r>
      <rPr>
        <sz val="10"/>
        <rFont val="Arial"/>
        <family val="2"/>
      </rPr>
      <t xml:space="preserve"> </t>
    </r>
  </si>
  <si>
    <t>Planillas de asistencia, Informe de actividades, contratos N°106,122</t>
  </si>
  <si>
    <r>
      <rPr>
        <b/>
        <sz val="10"/>
        <color theme="1"/>
        <rFont val="Arial"/>
        <family val="2"/>
      </rPr>
      <t xml:space="preserve">La disciplina deportiva de Ciclismo: </t>
    </r>
    <r>
      <rPr>
        <sz val="10"/>
        <color theme="1"/>
        <rFont val="Arial"/>
        <family val="2"/>
      </rPr>
      <t xml:space="preserve">Se asignó 1 entrenador </t>
    </r>
    <r>
      <rPr>
        <sz val="10"/>
        <rFont val="Arial"/>
        <family val="2"/>
      </rPr>
      <t xml:space="preserve">que benefició 31 deportistas ( 14 mujeres - 17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</si>
  <si>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r>
      <rPr>
        <b/>
        <sz val="10"/>
        <color theme="1"/>
        <rFont val="Arial"/>
        <family val="2"/>
      </rPr>
      <t>La disciplina deportiva de Ciclomontañismo:</t>
    </r>
    <r>
      <rPr>
        <sz val="10"/>
        <color theme="1"/>
        <rFont val="Arial"/>
        <family val="2"/>
      </rPr>
      <t xml:space="preserve"> Se asignó 1 entrenador </t>
    </r>
    <r>
      <rPr>
        <sz val="10"/>
        <rFont val="Arial"/>
        <family val="2"/>
      </rPr>
      <t xml:space="preserve">que benefició 30 deportistas (2 mujeres - 28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</si>
  <si>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r>
      <rPr>
        <b/>
        <sz val="10"/>
        <color theme="1"/>
        <rFont val="Arial"/>
        <family val="2"/>
      </rPr>
      <t xml:space="preserve">La disciplina deportiva de Judo: </t>
    </r>
    <r>
      <rPr>
        <sz val="10"/>
        <color theme="1"/>
        <rFont val="Arial"/>
        <family val="2"/>
      </rPr>
      <t>Se asignaron 1 entrenador y 1 monitor</t>
    </r>
    <r>
      <rPr>
        <sz val="10"/>
        <rFont val="Arial"/>
        <family val="2"/>
      </rPr>
      <t xml:space="preserve"> que benefició 53 deportistas (22 mujeres - 31 hombres)  con edades entre los 6 y los 59 años.Se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</si>
  <si>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111,129</t>
  </si>
  <si>
    <r>
      <rPr>
        <b/>
        <sz val="10"/>
        <color theme="1"/>
        <rFont val="Arial"/>
        <family val="2"/>
      </rPr>
      <t>La disciplina deportiva de Lucha</t>
    </r>
    <r>
      <rPr>
        <sz val="10"/>
        <color theme="1"/>
        <rFont val="Arial"/>
        <family val="2"/>
      </rPr>
      <t>: Se asignaron 2 entrenadores</t>
    </r>
    <r>
      <rPr>
        <sz val="10"/>
        <rFont val="Arial"/>
        <family val="2"/>
      </rPr>
      <t xml:space="preserve"> que benefició 48 deportistas (22 mujeres - 26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</si>
  <si>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110,186</t>
  </si>
  <si>
    <r>
      <rPr>
        <b/>
        <sz val="10"/>
        <rFont val="Arial"/>
        <family val="2"/>
      </rPr>
      <t xml:space="preserve">La disciplina deportiva de Karate - do: </t>
    </r>
    <r>
      <rPr>
        <sz val="10"/>
        <rFont val="Arial"/>
        <family val="2"/>
      </rPr>
      <t xml:space="preserve">Se asignó 1 entrenador y  1 monitor que benefició 33 deportistas (8 mujeres - 25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</si>
  <si>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143,229</t>
  </si>
  <si>
    <r>
      <rPr>
        <b/>
        <sz val="10"/>
        <rFont val="Arial"/>
        <family val="2"/>
      </rPr>
      <t>La disciplina deportiva de Hapkido:</t>
    </r>
    <r>
      <rPr>
        <sz val="10"/>
        <rFont val="Arial"/>
        <family val="2"/>
      </rPr>
      <t xml:space="preserve"> Se asignó 2 entrenadores  que benefició 60 deportistas (14 mujeres - 16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</si>
  <si>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147,224</t>
  </si>
  <si>
    <r>
      <rPr>
        <b/>
        <sz val="10"/>
        <rFont val="Arial"/>
        <family val="2"/>
      </rPr>
      <t xml:space="preserve">La disciplina deportiva de Esgrima: </t>
    </r>
    <r>
      <rPr>
        <sz val="10"/>
        <rFont val="Arial"/>
        <family val="2"/>
      </rPr>
      <t xml:space="preserve">Se asignaron 1 entrenador y 1 monitor que benefició que benefició 49 deportistas (22 mujeres - 27 hombres)  con edades entre los 6 y los 25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</si>
  <si>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113, 208</t>
  </si>
  <si>
    <r>
      <rPr>
        <b/>
        <sz val="10"/>
        <rFont val="Arial"/>
        <family val="2"/>
      </rPr>
      <t>La disciplina deportiva de Taekwondo</t>
    </r>
    <r>
      <rPr>
        <sz val="10"/>
        <rFont val="Arial"/>
        <family val="2"/>
      </rPr>
      <t xml:space="preserve">:  Se asignó 2 entrenadores  que benefició 73 deportistas (34 mujeres - 39 hombres) con edades entre los 6 y los 59 años. Se realiza enseñanza utilizando los medios virtuales utilizando la plataforma ZOOM debido a la emergencia sanitaria COVID-19, y entrenamientos presenciales se implementa la  resolucion 0991 del  MINISTERIO  DE SALUD  Y PROTECCIÓN SOCIAL.
  </t>
    </r>
  </si>
  <si>
    <r>
      <rPr>
        <b/>
        <sz val="10"/>
        <rFont val="Arial"/>
        <family val="2"/>
      </rPr>
      <t>La disciplina deportiva de Levantamiento de Pesas:</t>
    </r>
    <r>
      <rPr>
        <sz val="10"/>
        <rFont val="Arial"/>
        <family val="2"/>
      </rPr>
      <t xml:space="preserve">  Se asignaron 2 entrenado y 1 monitore que benefició 45 deportistas ( 16 mujeres - 29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</si>
  <si>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r>
      <rPr>
        <b/>
        <sz val="10"/>
        <rFont val="Arial"/>
        <family val="2"/>
      </rPr>
      <t>La disciplina deportiva de Triathlon:</t>
    </r>
    <r>
      <rPr>
        <sz val="10"/>
        <rFont val="Arial"/>
        <family val="2"/>
      </rPr>
      <t xml:space="preserve">  Se asignó 1 monitor que benefició 11 deportistas (5 mujeres - 6 hombres) con edades entre los 6 y los 59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</si>
  <si>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145</t>
  </si>
  <si>
    <r>
      <rPr>
        <b/>
        <sz val="10"/>
        <rFont val="Arial"/>
        <family val="2"/>
      </rPr>
      <t>La disciplina deportiva de Natacion:</t>
    </r>
    <r>
      <rPr>
        <sz val="10"/>
        <rFont val="Arial"/>
        <family val="2"/>
      </rPr>
      <t xml:space="preserve">  Se asignaron 1 entrenador y 1 monitor  que benefició 35  deportistas (19 mujeres - 16 hombres) con edades entre los 6 y los 28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</si>
  <si>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contratos N° 145,141,124</t>
  </si>
  <si>
    <r>
      <rPr>
        <b/>
        <sz val="10"/>
        <rFont val="Arial"/>
        <family val="2"/>
      </rPr>
      <t>La disciplina deportiva de Patinaje:</t>
    </r>
    <r>
      <rPr>
        <sz val="10"/>
        <rFont val="Arial"/>
        <family val="2"/>
      </rPr>
      <t xml:space="preserve"> Se asignó 1 entrenador monitor que benefició 27 deportistas (20 mujeres - 7 hombres) con edades entre los 6 y los 28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</si>
  <si>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La disciplina deportiva de Tiro Deportivo:</t>
    </r>
    <r>
      <rPr>
        <sz val="10"/>
        <rFont val="Arial"/>
        <family val="2"/>
      </rPr>
      <t xml:space="preserve">  Se asignó 1 entrenador que benefició 7 deportistas ( 5 mujeres - 2 hombres) con edades entre los 6 y los 28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</si>
  <si>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 xml:space="preserve">La disciplina deportiva de Tenis de Mesa: </t>
    </r>
    <r>
      <rPr>
        <sz val="10"/>
        <rFont val="Arial"/>
        <family val="2"/>
      </rPr>
      <t xml:space="preserve"> Se asignó 1 entrenador que benefició 8 (3 mujeres - 5 hombres) deportistas con edades entre los 6 y los 28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</si>
  <si>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 xml:space="preserve">La disciplina deportiva de Tejo: </t>
    </r>
    <r>
      <rPr>
        <sz val="10"/>
        <rFont val="Arial"/>
        <family val="2"/>
      </rPr>
      <t xml:space="preserve"> Se asignó 1 entrenador que benefició 26 deportistas (9 mujeres - 17 hombres) con edades entre los 6 y los 28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</si>
  <si>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La disciplina deportiva de Futbol Sala:</t>
    </r>
    <r>
      <rPr>
        <sz val="10"/>
        <rFont val="Arial"/>
        <family val="2"/>
      </rPr>
      <t xml:space="preserve">  Se asignó 1 entrenador  que benefició 53 deportistas (15 mujeres – 38 hombres) con edades entre los 16 y los 19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</si>
  <si>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 N° 133,211</t>
  </si>
  <si>
    <r>
      <rPr>
        <b/>
        <sz val="10"/>
        <rFont val="Arial"/>
        <family val="2"/>
      </rPr>
      <t xml:space="preserve">La disciplina deportiva de Atletismo Adaptado: </t>
    </r>
    <r>
      <rPr>
        <sz val="10"/>
        <rFont val="Arial"/>
        <family val="2"/>
      </rPr>
      <t xml:space="preserve"> Se asignó 1 monitor y 1 entrenador que benefició a 22 deportistas  con edades entre los 15 a 54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</si>
  <si>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 N° 196, 148, 154</t>
  </si>
  <si>
    <r>
      <rPr>
        <b/>
        <sz val="10"/>
        <rFont val="Arial"/>
        <family val="2"/>
      </rPr>
      <t xml:space="preserve">La disciplina deportiva de Natacion Adaptada:  </t>
    </r>
    <r>
      <rPr>
        <sz val="10"/>
        <rFont val="Arial"/>
        <family val="2"/>
      </rPr>
      <t>Se asignó 1 entrenador que benefició 11 deportistas entre las edades de los 15 a 30 años de edad. Se realiza enseñanza utilizando los medios virtuales utilizando la plataforma ZOOM debido a la emergencia sanitaria COVID-19, y entrenamientos presenciales  implementando resolucion 0991 del  MINISTERIO  DE SALUD  Y PROTECCIÓN SOCIAL.</t>
    </r>
  </si>
  <si>
    <t>Planillas de asistencia, informe de actividades, contrato N° 145</t>
  </si>
  <si>
    <r>
      <rPr>
        <b/>
        <sz val="10"/>
        <color theme="1"/>
        <rFont val="Arial"/>
        <family val="2"/>
      </rPr>
      <t xml:space="preserve">La disciplina deportiva de Baloncesto en Silla de Ruedas: </t>
    </r>
    <r>
      <rPr>
        <sz val="10"/>
        <color theme="1"/>
        <rFont val="Arial"/>
        <family val="2"/>
      </rPr>
      <t xml:space="preserve"> Se asignó 1 entrenado que benefició 11 deportistas, con un rango de edades de los 24 a los 38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</si>
  <si>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 xml:space="preserve">La disciplina deportiva de Tiro con Arco: </t>
    </r>
    <r>
      <rPr>
        <sz val="10"/>
        <rFont val="Arial"/>
        <family val="2"/>
      </rPr>
      <t xml:space="preserve"> Se asignó 1 entrenador que benefició 23 deportistas (7 mujeres - 16 hombres)  entre las edades de los 8 a 24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</si>
  <si>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La disciplina deportiva de Gimnasia:</t>
    </r>
    <r>
      <rPr>
        <sz val="10"/>
        <rFont val="Arial"/>
        <family val="2"/>
      </rPr>
      <t xml:space="preserve">  Se asignó 1 entrenador  que benefició 42 deportistas (28 mujeres - 14 hombres) con edades entre los 6 y los 25 años. Se realiza enseñanza utilizando los medios virtuales utilizando la plataforma ZOOM debido a la emergencia sanitaria COVID-19, y entrenamientos presenciales  implementando resolucion 0991 del  MINISTERIO  DE SALUD  Y PROTECCIÓN SOCIAL.</t>
    </r>
  </si>
  <si>
    <t>Planillas de asistencia, Informe de actividades, contratos N° 214</t>
  </si>
  <si>
    <r>
      <rPr>
        <b/>
        <sz val="10"/>
        <rFont val="Arial"/>
        <family val="2"/>
      </rPr>
      <t>La disciplina deportiva de Boxeo:</t>
    </r>
    <r>
      <rPr>
        <sz val="10"/>
        <rFont val="Arial"/>
        <family val="2"/>
      </rPr>
      <t xml:space="preserve">   Se asignó 1 entrenador que benefició 39  deportistas (9 mujeres - 30 hombres) con edades entre los 13 y los 18 años.   Se realiza enseñanza utilizando los medios virtuales utilizando la plataforma ZOOM debido a la emergencia sanitaria COVID-19, y entrenamientos presenciales  implementando resolucion 0991 del  MINISTERIO  DE SALUD  Y PROTECCIÓN SOCIAL.</t>
    </r>
  </si>
  <si>
    <r>
      <rPr>
        <b/>
        <sz val="10"/>
        <rFont val="Arial"/>
        <family val="2"/>
      </rPr>
      <t xml:space="preserve">La disciplina deportiva de Yongmoodo: </t>
    </r>
    <r>
      <rPr>
        <sz val="10"/>
        <rFont val="Arial"/>
        <family val="2"/>
      </rPr>
      <t xml:space="preserve"> N/A
</t>
    </r>
  </si>
  <si>
    <r>
      <rPr>
        <b/>
        <sz val="10"/>
        <rFont val="Arial"/>
        <family val="2"/>
      </rPr>
      <t xml:space="preserve">La disciplina deportiva de Futbol 7 PC: </t>
    </r>
    <r>
      <rPr>
        <sz val="10"/>
        <rFont val="Arial"/>
        <family val="2"/>
      </rPr>
      <t xml:space="preserve"> Se asignó 1 monitor que benefició 20 deportistas  con edades entre los 8 y los 16 años. Se realiza enseñanza utilizando los medios virtuales utilizando la plataforma ZOOM debido a la emergencia sanitaria COVID-19, y entrenamientos presenciales  implementando resolucion 0991 del  MINISTERIO  DE SALUD  Y PROTECCIÓN SOCIAL.</t>
    </r>
  </si>
  <si>
    <r>
      <rPr>
        <b/>
        <sz val="10"/>
        <color theme="1"/>
        <rFont val="Arial"/>
        <family val="2"/>
      </rPr>
      <t>La disciplina deportiva de Baile Deportivo:</t>
    </r>
    <r>
      <rPr>
        <sz val="10"/>
        <color theme="1"/>
        <rFont val="Arial"/>
        <family val="2"/>
      </rPr>
      <t xml:space="preserve">   Se asignaron 1 entrenador y 1 monitor que benefició 24  deportistas (14 mujeres - 10 hombres)  con edades entre los 14 y los 17 años,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</si>
  <si>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 N° 249, 237</t>
  </si>
  <si>
    <r>
      <t xml:space="preserve">La disciplina deportiva de Futbol sala: </t>
    </r>
    <r>
      <rPr>
        <sz val="10"/>
        <rFont val="Arial"/>
        <family val="2"/>
      </rPr>
      <t>Hexagonal departamental femenino categoria libre, Fecha: del 13 al 14 de marzo. Lugar : guacaricon la particiapacion de 15 deportistas en modalidad presencial.</t>
    </r>
  </si>
  <si>
    <r>
      <t>La disciplina deportiva de Futbol salon:</t>
    </r>
    <r>
      <rPr>
        <sz val="10"/>
        <rFont val="Arial"/>
        <family val="2"/>
      </rPr>
      <t xml:space="preserve"> Hexagonal departamental femenino categoria libre, Fecha: del 13 al 14 de marzo. Lugar : guacaricon la particiapacion de 12 deportistas en modalidad presencial.</t>
    </r>
  </si>
  <si>
    <r>
      <rPr>
        <sz val="10"/>
        <rFont val="Arial"/>
        <family val="2"/>
      </rPr>
      <t xml:space="preserve">El Instituto Municipal del Deporte y la Recreacion de Yumbo </t>
    </r>
    <r>
      <rPr>
        <b/>
        <sz val="10"/>
        <rFont val="Arial"/>
        <family val="2"/>
      </rPr>
      <t xml:space="preserve">IMDERTY, </t>
    </r>
    <r>
      <rPr>
        <sz val="10"/>
        <rFont val="Arial"/>
        <family val="2"/>
      </rPr>
      <t xml:space="preserve">realiza los Juegos Deportivos Municipales ACTIVATE Yumbo, estas justas deportivas  tienen como objetivo activiar y evaluar los componentes tecnicos y coordinativos de cada uno de los deportistas en el proceso virtual y posteriormente las actividades presenciales teniendo encuenta que no se puede realizar competencias convencionales devido a la emergencia sanitaria COVID 19  esto con el fin de preparar nuestros deportistas que participaran en los Juegos Departamentales 2021. Los juegos Activate  se realizaron del 10 al 19 de diciembre en las instalaciones del IMDERTY, contando con la participación de los deportistas del programa Tierra de Campeones , con un alcance de poblacion atendida de: Deportes Individuales 608 deportistas atendidos,Deportes de Conjunto 207 deportistas atendidos y Deporte Adaptado 70 deportistas atendidos para un total de 885 deportistas beneficiados en sus diferentes disciplinas. </t>
    </r>
  </si>
  <si>
    <r>
      <t>La disciplina deportiva de Ajedrez:</t>
    </r>
    <r>
      <rPr>
        <sz val="10"/>
        <rFont val="Arial"/>
        <family val="2"/>
      </rPr>
      <t xml:space="preserve">  Se participo en el TORNEO DEPARTAMENTAL DE AJEDREZ CATEGORIA MAYORES, SUB-8 Y SUB-10. Lugar: Yumbo, Fecha: del 21 al 23 de febrero. en el cual obtuvieron cinco (5) deportistas clasificados al campeonato nacional de Medellín y Ibagué, Modalidad Presencial.                                                                                                                                                                                       Torneo departamental sub 12,16y 18 de ajedrez . fecha: del 28 al 01 de Marzo. Lugar:Yumbo modalidad presencial                                                                                                                                                    </t>
    </r>
  </si>
  <si>
    <r>
      <t xml:space="preserve">La disciplina deportiva de Karate - do: </t>
    </r>
    <r>
      <rPr>
        <sz val="10"/>
        <rFont val="Arial"/>
        <family val="2"/>
      </rPr>
      <t>campeonato departamental de karate do de la categoria juveniles el cual tubo lugar  en la unidad panamericana y sede de la liga de karate do                                                                                                                
FECHA: 22 de febrero del 2020 el cual  contó con la participación de 80 deportistas en el campeonato y con 6 municipios: Cali,  Buenaventura, jamundi, Tuluá, Yumbo, Palmira donde nos representaron deportistas de yumbo con una participación de 12 deportistas, 1 entrenador y un monitor, obteniendo 1 medallas de oro en kumite, 4 medallas de plata, 4 medallas de bronce en la modalidad de kumite individual, en la modalidad de katas 3 medallas de oro, 4 de plata, 2 de bronce, con un total de 4 de oro, 9 de plata y 6 de bronce.                       Torneo Departamental clasificatorio a Nacional,  lugar: liga del valle del cauca fecha 22 de febrero, participantes 12 modalidad Presencial, obteniendo 4 oros, 9 platas 6 bronces.                                                                                                                                                                                                            Torneo Ncional  lugar: sincelejo sucre  . fecha del 07 al 08 de marzo participantes 5 deportistas obteniendo 1 oro, 4 platas , 4 bronces.                 Torneo Internacional Open Internacional  Modalidad Virtual plataforma zomm, fecha 12 de junio, participantes 3 deportistas, Obteniendo 2 medallas de bronce.                                                                                                                                                                                                                                   Torneo Internacional Latinoamericano  Modalidad Virtual plataforma zomm, fecha 30 de junio, participantes 2 deportistas, Obteniendo: 1 medalla de plata y 1 medalla de bronce.                                                                                                                                                                                                  Torneo Departamental modalidad Virtual, fecha 22 de septiembre participantes 1 deportista el cual obtuvo 2 medallas de oro,1 de Plata y 1 de bronce.                                                                                                                                                                                                                                                        Torneo Nacional (open entrenate) modalidad Virtual, fecha 10 de Octubre  participantes 1 deportista el cual obtuvo 3 medallas de bronce.</t>
    </r>
    <r>
      <rPr>
        <b/>
        <sz val="10"/>
        <rFont val="Arial"/>
        <family val="2"/>
      </rPr>
      <t xml:space="preserve">
</t>
    </r>
  </si>
  <si>
    <r>
      <t>La disciplina deportiva de Levantamiento de Pesas:</t>
    </r>
    <r>
      <rPr>
        <sz val="10"/>
        <rFont val="Arial"/>
        <family val="2"/>
      </rPr>
      <t xml:space="preserve"> Campeonato Departamental de Pesas Olímpica realizado en la ciudad de Cali, fecha: 14 de marzo, evento donde participan los deportistas de la selección yumbo con una cantidad de 12 deportistas y 2 entrenadores, evento que se realiza para ver los nuevos procesos para juegos departamentales y futuros deportistas para el rendimiento donde se contó con los municipios de Buga, Palmira, Yumbo, Cali, Cartago, Jamundí con una cantidad total de todos los municipios de 80 participantes.                                                                                                                                                                                            Resultados obtenidos por deportistas en la disciplina de pesas olímpica                                                                                                                                                     samuel andrade medalla de oro, luisa fernanda largacha medalla de plata, diego alejandro sanchez medalla de oro, Linda salome Ordoñez medalla de plata, juan jose sanchez medalla de plata, lina maria martinez medalla de bronce, john londoño plata.                                                                                        Torneo Suramericano Mayores   modalidad virtual, fecha02 de octubre, participantes 1 deportista que Obtuvo 1 medalla de oro.                          Torneo Nacional Juvenil Modalidad Virtual, fecha 24 de octubre participantes 1 deportista el cual obtuvo 1 medalla de oro.                                  Torneo Panamericano Juvenil Modalidad Presencial en la ciudad de cali , Fecha 24 de Noviembre, participantes 1 deportista el cual obtuvo 1 medalla de oro y 1 medalla de Plata.                                                                                                                                                                                                     Torneo Nacional Sub 23 Modalidad Virtual, Fecha 04 de Diciembre, Participante 1 deportista el cual obtuvo 1 medalla de oro.                                                                                                                                                                                                                                                                                                                                                                                                                                                                                                                                                                                                                                                                                                                  </t>
    </r>
  </si>
  <si>
    <r>
      <t>La disciplina deportiva de Triathlon:</t>
    </r>
    <r>
      <rPr>
        <sz val="10"/>
        <rFont val="Arial"/>
        <family val="2"/>
      </rPr>
      <t xml:space="preserve">  campeonato nacional de triatlón del 9 – 10 de febrero de 2020
LUGAR: palmira valle      En este evento participaron con un total de 8 deportistas deportistas de los cuales 8 son proyectados a los próximos juegos nacionales, Este campeonato sirvió para evaluar nuestro nivel competitivo con los chicos de Bogotá y caldas. que en este
momento son los rivales a puestos en las competencias internacionales para este 2020.                                                                                        Torneo copa valle invensible:  Etapa 1, fecha 04 de julio, modalidad virtual con una participacion de 12 deportistas (6 mujeres - 6 hombres) los cuales obruvieron 3 medallas de oro, 2 medallas de plata y 2 medallas de bronce                                                                                                                  Etapa  2 fecha 6 de agosto modalidad virtual con una participacion de 12 deportistas (6 mujeres - 6 hombres) los cuales obruvieron 3 medallas de oro, 2 medallas de plata y 2 medallas de bronce.                                                                                                                                                          Etapa 3 fecha 04 de septiembre modalidad virtual con una participacion de 12 deportistas (6 mujeres - 6 hombres) los cuales obruvieron 3 medallas de oro, 2 medallas de plata y 2 medallas de bronce.                                                                                                                                   Chequeo departamental de ciclismo - liga valle caucana de ciclismo. Lugar cerrito. fecha 04 de octubre, conto con la participaciónde 8 deportistas (4 mujeres - 4 hombre). modalidad presencial.                                                                                                                                                                                       Chequeo departamental de ciclismo - liga valle caucana de ciclismo. Lugar Buga. fecha 11 de octubre, conto con la participaciónde 8 deportistas (4 mujeres - 4 hombre). Modalidad Presencial.                                                                                                                                         Campeonato Departamental de triatlón ,lugar  Palmira, fecha 01 de noviembre, con una participación 12 deportistas ( 6 mujeres - 6 hombres) modalidad presencial , en el cuela obtuvieron 2 medallas de oro y 2 medallas de plata.                                                                                                                                                                                                Chequeo Nacional de marcas minimas clasificación Internacional ugar  Palmira, fecha 27 de noviembre, con una participación 12 deportistas  ( 6 mujeres - 6 hombres) modalidad presencial, en el cual obtuvieron 4 medallas de oros, 2 medallas de platas y 3 medallas de bronce.  Campeonato Departamental de Natación aguas abiertas liga de triatlon, lugar: Calima- Darien, fecha:06 de Diciembre, participantes 12 deportistas  (6 mujeres - 6 hombres) los cuales obtuvieron 2 medallas de plata y 3 medallas de bronce. modalidad presencial.                                                              </t>
    </r>
  </si>
  <si>
    <r>
      <t>La disciplina deportiva de Natacion:</t>
    </r>
    <r>
      <rPr>
        <sz val="10"/>
        <rFont val="Arial"/>
        <family val="2"/>
      </rPr>
      <t xml:space="preserve"> chequeo departamental categoría juvenil de natacion el cual tuvo lugar en la   unidad panamericana liga de natación.
los dias  14 – 16 de febrero de 2020.  En este evento participamos con un total de 5 deportistas deportistas de los cuales 6 son proyectados a los próximos juegos departamentales.
Este chequeo sirvió para empezar a depurar los posibles rivales a enfrentar en dichas justas y su progresión de tiempo con respecto a nuestros chicos: (Cartago, y Cali) al terminar este evento. se muestran como los rivales por el medallero en los juegos del próximo año. Primer campeonatovirtual departamental de natacion carreras, fecha: del 28 al 30 de agosto, modalidad virtual por medio de la plataforma Zoom, participantes 29 deportistas (11 mujeres - 18 hombres) los cuales obtuvieron 15 medallas de oro, 23 medallas de plata y 16 medallas de bronce.                                                                                                                                                                                                                  Campeonato de natacion interclubes , fecha: del 09 al 14 de diciembre, Lugar: Pereira, participantes 11 deportistas (6 mujeres - 5 hombres) obteniendo 2 medallas de oro, 3 medallas de bronce y 3 medallas de plata. Modalidad presencial.                                                                                     Chequeo de destrezas fisicas  modalidad Virtual por medio de la plataforma Meet, fecha: del 04 al 07 de octubre con una participación de 20 deportistas ( 10 mujeres - 10 hombres)</t>
    </r>
  </si>
  <si>
    <r>
      <t>La disciplina deportiva de Boxeo:</t>
    </r>
    <r>
      <rPr>
        <sz val="10"/>
        <rFont val="Arial"/>
        <family val="2"/>
      </rPr>
      <t>campeonato departamental de boxeo categorías  cadates  el cual se ddesarrollo del 21 al 23 de febrero del 2020. Lugar: Yumbo, y  contó con la participación de 55 deportistas de 11 municipios: Cali, Buenaventura, jamundi, Tuluá, Buga, Cartago, Guacarí, Ginebra, Candelaria, Yumbo, Palmira donde nos representaron deportistas de yumbo con una participación de 7 deportistas, 1 entrenador, obteniendo 2 medallas de oro de junior y juvenil, 3 de plata en juvenil y un medalla de plata junior.</t>
    </r>
  </si>
  <si>
    <r>
      <t xml:space="preserve">La disciplina deportiva de Gimnasia: </t>
    </r>
    <r>
      <rPr>
        <sz val="10"/>
        <rFont val="Arial"/>
        <family val="2"/>
      </rPr>
      <t>Torneo Internacional Modalidad virtual, fechadel 15 al 16 de septiembre, participantes 6 deportistas los cuales obtuvieron 2 medallas de oro, 1 medalla de plata, 2 medallas de bronce.                                                                                          Torneo Internacional Modalidad virtual, fechadel 23 al 27 de septiembre, participantes 24 deportistas los cuales obtuvieron 3 medallas de oro, 5 medalla de plata, 3 medallas de bronce.</t>
    </r>
  </si>
  <si>
    <r>
      <t xml:space="preserve">La disciplina deportiva de Ciclismo: </t>
    </r>
    <r>
      <rPr>
        <sz val="10"/>
        <rFont val="Arial"/>
        <family val="2"/>
      </rPr>
      <t xml:space="preserve">Torneo Departamental lugar: Municipio Palmira. Fecha 20/09/2020 participantes 7 deportistas (1 mujer - 6 hombres) Modalidad presencial  obteniendo 1 medalla de oro y 1 medalla de bronce.                                                                                                   Torneo Departamental lugar: Municipio Palmira. Fecha 27/09/2020 participantes 3 deportistas Modalidad Presencial.                                            Torneo Departamental lugar: Municipio Buga. Fecha 03/10/2020 participantes 1 deportistas Modalidad Presencial.                                                      Torneo Departamental lugar:  Buga, Mediacanoa, Alto Calima , Fecha del 10 al 11 de 10/2020 participantes 1 deportistas Modalidad Presencial.                                                                                                                                                                                                                                                    Torneo Nacional lugar:  Villavicencio , Fecha del 28 de octubre al  10 de noviembre participantes 1 deportistas Modalidad Presencial.                                                                                                                                                                                                                                                  Torneo Departamental lugar:  Buga , Fecha del 31 de octubre al 02 de noviembre participantes 1 deportistas Modalidad Prsencial.                                           Torneo Nacional lugar:  boyaca  , Fecha del 04 de noviembre al 11 de noviembre participantes 1 deportistas Modalidad Presencial.                                  Torneo Nacional lugar: Palmira , Fecha del 15 de noviembre al 22 de noviembre participantes 1 deportistas Modalidad Presencial.   </t>
    </r>
  </si>
  <si>
    <r>
      <t xml:space="preserve">La disciplina deportiva de Patinaje: </t>
    </r>
    <r>
      <rPr>
        <sz val="10"/>
        <rFont val="Arial"/>
        <family val="2"/>
      </rPr>
      <t xml:space="preserve">1er Nacional Mayores calendario 2020 -2021 lugar: Municipio de Cali.  Fecha del 06 al 12 de Octubre , modalidad virtual - presencial.                                                                                                                                                                                                 2do Nacional Mayores calendario 2020 -2021 lugar: Ibague, Bogota,Cartagena.  Fecha del 10 al 15 de Noviembre , modalidad   presencial. Se Obtiene que la deportista Leidy  Vanesa  Sanchez ascienda al 1 lugar en el escalafon juvenil y de 15 en el general con la categoria mayores.                3er Nacional  Mayores calendario 2020 -2021   fecha del 8 al 13 de diciembre. Lugar: Santa Marta  modalidad presencial </t>
    </r>
  </si>
  <si>
    <r>
      <t xml:space="preserve">La disciplina deportiva de Tejo: </t>
    </r>
    <r>
      <rPr>
        <sz val="10"/>
        <rFont val="Arial"/>
        <family val="2"/>
      </rPr>
      <t xml:space="preserve">Torneo Municipal realizado el dia 28 de Noviembre  en las instalaciones de IMDERTY, modalidad virtual y presencial, con un total de 11 deportistas ( 3 mujeres - 8 hombres ) </t>
    </r>
  </si>
  <si>
    <r>
      <t xml:space="preserve">La disciplina deportiva de Tenis de Mesa: </t>
    </r>
    <r>
      <rPr>
        <sz val="10"/>
        <rFont val="Arial"/>
        <family val="2"/>
      </rPr>
      <t xml:space="preserve">2do Torneo Departamental evento realizado los dias 28 y 29 de Noviembre en el municipio de Cali lugar Coliseo del pueblo, participación de 9 deportistas  (3 mujeres - 6 hombres) de la selección yumbo , obteniendo 1 medalla de oro y 3 medallas de plata </t>
    </r>
  </si>
  <si>
    <r>
      <t xml:space="preserve">La disciplina deportiva de Badminton: </t>
    </r>
    <r>
      <rPr>
        <sz val="10"/>
        <rFont val="Arial"/>
        <family val="2"/>
      </rPr>
      <t>Primer chequeo departamental de Badminton yumbo 2020. Lugar: Yumbo. fecha: del 01 al 02 de Febrero.                                                                                                                                                                                                                   Campeonato Departamental modalidad  virtual realizado el 22 de septiembre de 2020 con la participación de 20 deportistas de al selección yumbo.                                                                                                                                                         Campeonato Departamental Modalidad Presencial realizado el 24 de Octubre de 2020. Lugar: Instituto Municipal del Deporte y la Recreacion de Yumbo - IMDERTY, con la participación de 20 deportistas de la seleccion yumbo.                                                                                              Campeonato Municipal Modalidad Presencial  realizado el dia 19 de Diciembre de 2020 lugar Instituto Municipal del Deporte y la Recreacion de Yumbo - IMDERTY, con la participación de 20 deportistas de la seleccion yumbo</t>
    </r>
  </si>
  <si>
    <r>
      <rPr>
        <b/>
        <sz val="11"/>
        <rFont val="Arial"/>
        <family val="2"/>
      </rPr>
      <t xml:space="preserve">La disciplina deportiva de Badminton: </t>
    </r>
    <r>
      <rPr>
        <sz val="11"/>
        <rFont val="Arial"/>
        <family val="2"/>
      </rPr>
      <t xml:space="preserve">  Se asignó 1 entrenador que benefició 8 deportistas.  Se realiza enseñanza utilizando los medios virtuales utilizando la plataforma ZOOM debido a la emergencia sanitaria COVID-19, y entrenamientos presenciales  implementando resolucion 0991 del  MINISTERIO  DE SALUD  Y PROTECCIÓN SOCIAL.                                                                                                                                                                    </t>
    </r>
  </si>
  <si>
    <t>Planillas de asistencia, informe de actividades, contrato N° 233</t>
  </si>
  <si>
    <r>
      <rPr>
        <b/>
        <sz val="11"/>
        <rFont val="Arial"/>
        <family val="2"/>
      </rPr>
      <t>La disciplina deportiva de Sambo:</t>
    </r>
    <r>
      <rPr>
        <sz val="11"/>
        <rFont val="Arial"/>
        <family val="2"/>
      </rPr>
      <t xml:space="preserve">   Se asignó 1 entrenador que benefició 14 deportistas ( 4 mujeres - 10 hombres) Se realiza enseñanza utilizando los medios virtuales utilizando la plataforma ZOOM debido a la emergencia sanitaria COVID-19, y entrenamientos presenciales  implementando resolucion 0991 del  MINISTERIO  DE SALUD  Y PROTECCIÓN SOCIAL.</t>
    </r>
  </si>
  <si>
    <t>Planillas de asistencia, informe de actividades, contrato N° 135</t>
  </si>
  <si>
    <t>Planillas de asistencia, Informe de actividades, registros fotográficos, contratos N° 077, 073,079,136,265</t>
  </si>
  <si>
    <r>
      <t xml:space="preserve">Las actividades del promotor de deporte social comunitario consisten en desarrollar acciones de extensión de los servicios del IMDERTY en la comunidad, en busca de masificar el deporte y la actividad física en el municipio.
Se contó con un total de 20 promotores de deporte social comunitario Se realiza planeación de entrenamientos y métodos de enseñanza utilizando los medios virtuales utilizando la plataforma ZOOM debido a la emergencia sanitaria COVID-19
</t>
    </r>
    <r>
      <rPr>
        <b/>
        <sz val="11"/>
        <rFont val="Arial"/>
        <family val="2"/>
      </rPr>
      <t>Comuna 1:</t>
    </r>
    <r>
      <rPr>
        <sz val="11"/>
        <rFont val="Arial"/>
        <family val="2"/>
      </rPr>
      <t xml:space="preserve"> Se contó con 9 promotores los cuales realizaron trabajos en los barrios Las Américas, , Estancia, san Jorge, Panorama,  beneficiando un total de</t>
    </r>
    <r>
      <rPr>
        <b/>
        <sz val="11"/>
        <rFont val="Arial"/>
        <family val="2"/>
      </rPr>
      <t xml:space="preserve"> 628 personas. </t>
    </r>
    <r>
      <rPr>
        <sz val="11"/>
        <rFont val="Arial"/>
        <family val="2"/>
      </rPr>
      <t xml:space="preserve">
</t>
    </r>
    <r>
      <rPr>
        <b/>
        <sz val="11"/>
        <rFont val="Arial"/>
        <family val="2"/>
      </rPr>
      <t>Comuna 2:</t>
    </r>
    <r>
      <rPr>
        <sz val="11"/>
        <rFont val="Arial"/>
        <family val="2"/>
      </rPr>
      <t xml:space="preserve"> Se contó con  9 promotores los cuales realizaron trabajos en los barrios Belalcázar,  Comfandi, Fray Peña, Bolívar e IMDERTY beneficiando un total de </t>
    </r>
    <r>
      <rPr>
        <b/>
        <sz val="11"/>
        <rFont val="Arial"/>
        <family val="2"/>
      </rPr>
      <t>181 personas.</t>
    </r>
    <r>
      <rPr>
        <sz val="11"/>
        <rFont val="Arial"/>
        <family val="2"/>
      </rPr>
      <t xml:space="preserve">
</t>
    </r>
    <r>
      <rPr>
        <b/>
        <sz val="11"/>
        <rFont val="Arial"/>
        <family val="2"/>
      </rPr>
      <t>Comuna 3:</t>
    </r>
    <r>
      <rPr>
        <sz val="11"/>
        <rFont val="Arial"/>
        <family val="2"/>
      </rPr>
      <t xml:space="preserve"> Se contó con 6 promotores los cuales realizaron trabajos en los barrios La Trinidad 1 y 2, Buenos Aires,, San Fernando, Nuevo Horizonte beneficiando un total de </t>
    </r>
    <r>
      <rPr>
        <b/>
        <sz val="11"/>
        <rFont val="Arial"/>
        <family val="2"/>
      </rPr>
      <t>158 personas</t>
    </r>
    <r>
      <rPr>
        <sz val="11"/>
        <rFont val="Arial"/>
        <family val="2"/>
      </rPr>
      <t xml:space="preserve">.
</t>
    </r>
    <r>
      <rPr>
        <b/>
        <sz val="11"/>
        <rFont val="Arial"/>
        <family val="2"/>
      </rPr>
      <t>Comuna 4</t>
    </r>
    <r>
      <rPr>
        <sz val="11"/>
        <rFont val="Arial"/>
        <family val="2"/>
      </rPr>
      <t>: Se contó con 6 promotores los cuales realizaron trabajos en los barrios, Guacanda, Lleras, Bellavista, Pizarro. Beneficiando un total de</t>
    </r>
    <r>
      <rPr>
        <b/>
        <sz val="11"/>
        <rFont val="Arial"/>
        <family val="2"/>
      </rPr>
      <t xml:space="preserve"> 460 personas</t>
    </r>
    <r>
      <rPr>
        <sz val="11"/>
        <rFont val="Arial"/>
        <family val="2"/>
      </rPr>
      <t xml:space="preserve">.
</t>
    </r>
    <r>
      <rPr>
        <b/>
        <sz val="11"/>
        <rFont val="Arial"/>
        <family val="2"/>
      </rPr>
      <t>Zona Rural:</t>
    </r>
    <r>
      <rPr>
        <sz val="11"/>
        <rFont val="Arial"/>
        <family val="2"/>
      </rPr>
      <t xml:space="preserve"> Se contó con 2 promotores en los corregimientos de San Marcos, Piles a beneficiando un total de </t>
    </r>
    <r>
      <rPr>
        <b/>
        <sz val="11"/>
        <rFont val="Arial"/>
        <family val="2"/>
      </rPr>
      <t>171 personas</t>
    </r>
    <r>
      <rPr>
        <sz val="11"/>
        <rFont val="Arial"/>
        <family val="2"/>
      </rPr>
      <t xml:space="preserve">.
</t>
    </r>
    <r>
      <rPr>
        <b/>
        <sz val="11"/>
        <rFont val="Arial"/>
        <family val="2"/>
      </rPr>
      <t xml:space="preserve">En total este programa benefició un total de 1.598 personas atendidas virtualmente. </t>
    </r>
    <r>
      <rPr>
        <sz val="11"/>
        <rFont val="Arial"/>
        <family val="2"/>
      </rPr>
      <t xml:space="preserve">
</t>
    </r>
  </si>
  <si>
    <t>Planillas de asistencia, informe de actividades, contratos N° 065,069,217,218,220,219,210,212,213,226,216,230</t>
  </si>
  <si>
    <r>
      <t xml:space="preserve">Se realizo el dia 22 y 23 de Octubre  la celebración del Dia Municipal del Deporte, la Recreación y la Educación Fisica actividad realizada en las intalaciones del IMDERTY. Esta actividad es realizada por medio de la plataforma de facebook live de IMDERTY. devido a la emergencia sanitaria por el COVID-19 con todos los protocolos de bioseguridad implementados desde el Ministerio de Salud. Se realiza presentación  de cada uno de los programas que hacen parte de IMDERTY.                                                                                    </t>
    </r>
    <r>
      <rPr>
        <b/>
        <sz val="11"/>
        <rFont val="Arial"/>
        <family val="2"/>
      </rPr>
      <t>Deportes Individuales</t>
    </r>
    <r>
      <rPr>
        <sz val="11"/>
        <rFont val="Arial"/>
        <family val="2"/>
      </rPr>
      <t xml:space="preserve">: Presenta las disciplina de judo ,  katare -do  las  cuales ejecutan tareas tecnica, plazamientos, control de movimientos, ataques y  contra  la disciplina de esgrima enseñanza de las armas que utilizan y movimientos de defensa y ataque.                                                                                                                                                                                                                                                                   </t>
    </r>
    <r>
      <rPr>
        <b/>
        <sz val="11"/>
        <rFont val="Arial"/>
        <family val="2"/>
      </rPr>
      <t>Deportes de Conjunto:</t>
    </r>
    <r>
      <rPr>
        <sz val="11"/>
        <rFont val="Arial"/>
        <family val="2"/>
      </rPr>
      <t xml:space="preserve">Presenta las Disciplinas de Baloncesto y Futbol.                                                                                                                                               </t>
    </r>
    <r>
      <rPr>
        <b/>
        <sz val="11"/>
        <rFont val="Arial"/>
        <family val="2"/>
      </rPr>
      <t xml:space="preserve">Deporte Adaptado: </t>
    </r>
    <r>
      <rPr>
        <sz val="11"/>
        <rFont val="Arial"/>
        <family val="2"/>
      </rPr>
      <t>Presenta las Disciplinas de</t>
    </r>
    <r>
      <rPr>
        <b/>
        <sz val="11"/>
        <rFont val="Arial"/>
        <family val="2"/>
      </rPr>
      <t xml:space="preserve"> </t>
    </r>
    <r>
      <rPr>
        <sz val="11"/>
        <rFont val="Arial"/>
        <family val="2"/>
      </rPr>
      <t xml:space="preserve">Natación Adaptado, Baloncesto Silla de Ruedas, Atletismo Adaptado, Judo Visual, Futbol 7 Pc.                                                                                                                                                                                                                                           </t>
    </r>
    <r>
      <rPr>
        <b/>
        <sz val="11"/>
        <rFont val="Arial"/>
        <family val="2"/>
      </rPr>
      <t>Educación Fisica:</t>
    </r>
    <r>
      <rPr>
        <sz val="11"/>
        <rFont val="Arial"/>
        <family val="2"/>
      </rPr>
      <t xml:space="preserve">Presenta metodologia de trabajo en las I.E desde la fase inicial de calentamiento, empezar las clases a los grupos de grados cero a grado quinto,  enfocado reconocimiento del cuerpo, Partes del cuerpo.  Juegos:  Didacticos, Competitivos, Relevos. Enseñanza de Caminar, Correr, Saltos frontales, laterales, Cordinacón Oculo Manual , Oculo Pedica, utilizacion de Utensilios del hogar para realizar las clases virtualmente por la emergecnia sanitaria Covid -19., se realiza explicación sobre manejo de balon: juegos predeportivos, Control de balon con pie, cabeza, muslos y para de pecho.                                                       </t>
    </r>
    <r>
      <rPr>
        <b/>
        <sz val="11"/>
        <rFont val="Arial"/>
        <family val="2"/>
      </rPr>
      <t>Deporte Escolar:</t>
    </r>
    <r>
      <rPr>
        <sz val="11"/>
        <rFont val="Arial"/>
        <family val="2"/>
      </rPr>
      <t xml:space="preserve">Presenta sección de entrenamiento enfocada en la parte fisica y fortalecimiento a los estudiantes de las I.E de los grados sexto a noveno      donde Involucra 5 disciplinas deportivas de conjunto futbol, futbol sala , voleibol, Baloncesto y balonmano.                                                                                                                                                                                                                                                             </t>
    </r>
    <r>
      <rPr>
        <b/>
        <sz val="11"/>
        <rFont val="Arial"/>
        <family val="2"/>
      </rPr>
      <t xml:space="preserve">Recreación: </t>
    </r>
    <r>
      <rPr>
        <sz val="11"/>
        <rFont val="Arial"/>
        <family val="2"/>
      </rPr>
      <t xml:space="preserve">Enseña la utilización de materiales reciclables para  la creación de golfito, realiza la socialización de los programas  a jugar se dijo, zona joven, y recreanotas,  presentan cantante infantil para amenizar actividad. El dia 22 de octubre se impactaron 152 personas y el 23 se impactaron  131 personas por la plataforma de IMDERTY FACEBOOK LIVE; para un total  de </t>
    </r>
    <r>
      <rPr>
        <b/>
        <sz val="11"/>
        <rFont val="Arial"/>
        <family val="2"/>
      </rPr>
      <t>283 personas</t>
    </r>
    <r>
      <rPr>
        <sz val="11"/>
        <rFont val="Arial"/>
        <family val="2"/>
      </rPr>
      <t xml:space="preserve"> beneficiadas.
</t>
    </r>
  </si>
  <si>
    <t xml:space="preserve">Se realizaron los juegos intercolegiados edición especial virtual 2020,en tres fase municipal, departamental y nacional establecidos por el ministerio del deporte. El municipio planeo y ejecuto la  fase municipal correspondiente en forma presencial en 28 disciplinas deportivas. teniendo encuenta todas las especificaciónes establecidas  por el ministerio del deporte. Se tuvo en cuenta todos  los protocolos de bioseguridad por la emergencia sanitaria covid-19.  
se realizo  con un equipo tecnico audiovisual los registros filmicos  establecidos en los reglamentos exigidos por el ministerio del deporte en una de las diferentes disciplinas, con los cuales los deportistas compiten  por la clasificacion a la fase deparrtamental y las de clasificación ditrecta a la fase nacional. La inscripción fue de 841 deportistas en las 28 disiciplinas deportivas.implementacion deportiva para el correcto desarrollo de los JUEGOS INTERCOLEGIADOS VIRTUALES EN HABILIDADES TECNICAS 2020 </t>
  </si>
  <si>
    <t xml:space="preserve">Se contratan 15 Licenciados  para el programa de Educacion fisica  y 18 Monitores del Programa Deporte Escolar.los cuales desarrollaron el plan municipal de educación física del instituto municipal del deporte y la recreación de yumbo IMDERTY. 
Debido al estado de emergencia generado por el virus COVID 19  que nos llevo a un aislamiento obligatorio, por lo tanto al cierre de las instituciones educativas, se realiza una reestruturacion  del plan y se adapta para raliza videos pregrabados, para enviar a las I.E por medio de un google drive.
 </t>
  </si>
  <si>
    <r>
      <t xml:space="preserve">La implementación del programa de Educación Física y Deporte Escolar en las Instituciones Educativas consiste en masificar el deporte en los estudiantes del municipio de Yumbo en las disciplinas deportivas de futbol, futbol sala, baloncesto, voleibol, balonmano, atletismo, donde no solo aparte de la preparación para obtener resultados positivos en las diferentes competencias, es un programa semillero de deportes y de detección de talentos.
El total general de estudiantes beneficiados por los profesores y/o monitores de las 13 Instituciones Educativas: .E Alberto Mendoza Mayor 54 - Antonia Santos 340 - Ceat General  93 - General Santander 110 - Jose Antonio Galan  72 - Jose Maria Cordoba 233 -  Juan XXIII 146 - Leonor Lourido de Velasco 45 - Mayor de Yumbo  183 - Policarpa Salavarrieta  69 - Rosa Zarate de Peña  28 - Titan 207 - Gabriel Garcia Marquez 76 </t>
    </r>
    <r>
      <rPr>
        <b/>
        <sz val="11"/>
        <rFont val="Arial"/>
        <family val="2"/>
      </rPr>
      <t>población estudiantil atendida  1656.</t>
    </r>
    <r>
      <rPr>
        <sz val="11"/>
        <rFont val="Arial"/>
        <family val="2"/>
      </rPr>
      <t xml:space="preserve">  El l programa de </t>
    </r>
    <r>
      <rPr>
        <b/>
        <sz val="11"/>
        <rFont val="Arial"/>
        <family val="2"/>
      </rPr>
      <t>Deporte escolar atiende 722</t>
    </r>
    <r>
      <rPr>
        <sz val="11"/>
        <rFont val="Arial"/>
        <family val="2"/>
      </rPr>
      <t xml:space="preserve"> estudiantes del Municipio de Yumbo para un alcance total  de ambos programas de</t>
    </r>
    <r>
      <rPr>
        <b/>
        <sz val="11"/>
        <rFont val="Arial"/>
        <family val="2"/>
      </rPr>
      <t xml:space="preserve"> 2.378 estudiantes impactados. </t>
    </r>
    <r>
      <rPr>
        <sz val="11"/>
        <rFont val="Arial"/>
        <family val="2"/>
      </rPr>
      <t xml:space="preserve">    https://drive.google.com/drive/folders/1hwHKYoAQddai7xlE07sRtR6ruQnYnaAC?usp=sharing</t>
    </r>
  </si>
  <si>
    <t>Planillas de asistencia, informe de actividades, contratos Educacón Fisica N°: 164,172,162,163,165,166,173,171,232,168,160,181,223,177,167 - Contratos Deporte Escolar N°: 228,174,227,161,194,231,205,179,170,180,175,176,206,182,153,244,248.</t>
  </si>
  <si>
    <t>Informe de Semana del Deporte</t>
  </si>
  <si>
    <t>Planillas de asistencia, informe de actividades, contratos del programa.</t>
  </si>
  <si>
    <r>
      <t>Convenio</t>
    </r>
    <r>
      <rPr>
        <sz val="11"/>
        <color theme="1"/>
        <rFont val="Arial"/>
        <family val="2"/>
      </rPr>
      <t xml:space="preserve"> #</t>
    </r>
    <r>
      <rPr>
        <sz val="11"/>
        <rFont val="Arial"/>
        <family val="2"/>
      </rPr>
      <t xml:space="preserve">001 300.12.03.001-2020, </t>
    </r>
  </si>
  <si>
    <r>
      <t>El apoyo en actividades de recreación consiste en disponer de personal capacitado para el desarrollo de actividades lúdico recreativas y de aprovechamiento del tiempo libre, como actividad musicalizada y juegos tradicionales entre otras. Se realiza planeación de métodos de enseñanza utilizando los medios virtuales utilizando la plataforma ZOOM debido a la emergencia sanitaria COVID-19 .  En la  Pandemia el programa de Recreación busca llegar a los hogares de las familias Yumbeñas  por medio de  programas virtuales con la ayuda de la plataforma  FACEBOOK LIVE DEL IMDERTY ofreciendo los sigueintes programas: 
A. A jugar Se Dijo . B. Zona Joven . C.Recreanotas. ,  Obteniendo como resultado de consolidado vigencia 2020 un impacto de</t>
    </r>
    <r>
      <rPr>
        <b/>
        <sz val="11"/>
        <rFont val="Arial"/>
        <family val="2"/>
      </rPr>
      <t xml:space="preserve"> 3420  PERSONAS IMPACTADAS VIRTUALMENTE.</t>
    </r>
    <r>
      <rPr>
        <sz val="11"/>
        <rFont val="Arial"/>
        <family val="2"/>
      </rPr>
      <t xml:space="preserve">                                                                                                                                                                                                                         Del mismo modo, realiza articulaciones con dependencias de la administración municipal:1.Secretaria Bienestar social.2 .Alcaldia Municipal. 3.IMCY. 4.Secretaría de Educación. 5. Prensa Alcaldía 6. INDERVALLE. 7. Ministerio del Deporte. 8. Caracoli. 9.ICBF                                                            10. Bomberos Yumbo.11. Policia Nacional.12. Colegio Mayor de Yumbo.13. IE Juan XXlll        
Actividades apoyadas:            
Celebración  de la  XII semana de la discapacidad: 813 personas beneficiadas - Actividad Recreativa GAIA 163  niños y niñas atendidas. - Semana de la mujer: 178  </t>
    </r>
    <r>
      <rPr>
        <b/>
        <sz val="11"/>
        <rFont val="Arial"/>
        <family val="2"/>
      </rPr>
      <t>Total Impacto personas conectadas y beneficiadas: 1.154</t>
    </r>
  </si>
  <si>
    <r>
      <t>Informe de Gestión Contratos de Prestación de Servicios N°</t>
    </r>
    <r>
      <rPr>
        <sz val="11"/>
        <color theme="1"/>
        <rFont val="Arial"/>
        <family val="2"/>
      </rPr>
      <t>300.11.01.266</t>
    </r>
  </si>
  <si>
    <t>No se presenta avance en esta actividad</t>
  </si>
  <si>
    <r>
      <t xml:space="preserve">Los estilos de vida saludable son un estrategia global, que hace parte de una tendencia moderna de salud, básicamente está enmarcada dentro de la prevención de enfermedades y promoción de la salud el cual se generó por una declaración de la organización mundial de salud, para mejorar los factores de riesgo como alimentación poca saludable y sedentarismo. en el mes de Marzo  en los días del 9 al 13 </t>
    </r>
    <r>
      <rPr>
        <b/>
        <sz val="11"/>
        <rFont val="Arial"/>
        <family val="2"/>
      </rPr>
      <t xml:space="preserve"> SE  IMPACTARON  412 PERSONAS DE MANERA PRESENCIAL </t>
    </r>
    <r>
      <rPr>
        <sz val="11"/>
        <rFont val="Arial"/>
        <family val="2"/>
      </rPr>
      <t xml:space="preserve">  de 22 grupos que pertenecen al programa HABITOS Y ESTILOS DE VIDA SALUDABLE HEVS distribuidos así:  salud y recreación (13 personas), luz de vida (20 personas), Belalcázar (15 personas), Zacarías (17 personas), amor por siempre (12 personas), sendero de paz (12 personas), años alegres (18 personas),  funcional IMDERTY (40 personas), portachuelo (14 personas), amanecer saludable (17 personas), esperanza de vida (24 personas), ilusión de vivir (16 personas), disfrutando mis mejores años (14 personas), activo teatrino (12 personas), activados parque del pinar (8 personas), adulto mayor las Américas (11 personas), nuevo amanecer (18 personas), aerorumba las Américas (19 personas),pueblito viejo (27 personas),  grupo vida y salud (31 personas), poder de vida (35 personas),  las dinámicas (19 personas). -Comuna 1 se impactó un total de 132 personas, -Comuna 2 se impactó un total de 88 personas, -Comuna 3 se impactó un total de  62 personas, -Comuna 4 se impactó un total de 92 personas.  -Zona rural  se impactó un total de 34 personas. 
Estas actividades   consisten en actividad musicalizada y no musicalizada donde se realizan juegos de agilidad, destreza,   el trabajo que se lleva a cabo con el adulto mayor es de baja intensidad.  Se realiza planeación de entrenamientos y métodos de enseñanza utilizando los medios virtuales utilizando la plataforma ZOOM debido a la emergencia sanitaria COVID-19
ACTIVIDADES VIRTUALES EN EL: Se realizaron 56 programas trasmitidos por la plataforma de facebook live de imderty, con la siguiente tematica:  Rumba musicalizada,  Ejercítate de casa,  Rumba aeróbica, Funcional, Fortalecimiento Muscular, Cardio, Step, Baile Deportivo, Rumba Aeróbica, Baile Deportivo,programas enfocados al adulto mayor.  Como consolidado de la vigencia  2020  </t>
    </r>
    <r>
      <rPr>
        <b/>
        <sz val="11"/>
        <rFont val="Arial"/>
        <family val="2"/>
      </rPr>
      <t>TOTAL IMPACTO VIRTUAL: 19.442 Personas.</t>
    </r>
    <r>
      <rPr>
        <sz val="11"/>
        <rFont val="Arial"/>
        <family val="2"/>
      </rPr>
      <t xml:space="preserve">
</t>
    </r>
  </si>
  <si>
    <t>Se realizaron Pre- diseños  y  ESTUDIO DE SUELOS DEL LABORATORIO DE FISIOLOGIA Y CENTRO DE EVALUACION Y RECUPERACION DEPORTIVA</t>
  </si>
  <si>
    <t>APROPIACIÓN INICIAL</t>
  </si>
  <si>
    <t>DEFINITIVA</t>
  </si>
  <si>
    <t>EJECUCIÓN</t>
  </si>
  <si>
    <t>INICIAL</t>
  </si>
  <si>
    <t>'7.01.02.04.01.05</t>
  </si>
  <si>
    <t>2.  Incrementar el rendimiento de los deportistas a través de la suplementación Deportiva.</t>
  </si>
  <si>
    <t>3. Participación en eventos Deportivos municipales, departamentales, nacionales e internacionales.</t>
  </si>
  <si>
    <t>Se impactó virtualmente a 341 niños y niñas de 2 a 5 años de edad con la actividad denominada "Crianza Amorosa" Trasmisión especial para madres gestantes y sus niños de primera infancia.</t>
  </si>
  <si>
    <r>
      <t xml:space="preserve">Estas actividades   consisten en actividad musicalizada y no musicalizada donde se realizan juegos de agilidad, destreza,   el trabajo que se lleva a cabo con el adulto mayor es de baja intensidad.  realiza planeación de entrenamientos y métodos de enseñanza utilizando los medios virtuales utilizando la plataforma ZOOM debido a la emergencia sanitaria COVID-19Actividad física : 75 personas  - Semana Adulto Mayor: 105 personas  - Mantenimiento Muscular: 45 personas  - Ruta Funcional 59 personas  - Rutinas Adulto Mayor 41 personas  - Aeróbicos : 51 personas -  Juegos Recreativos:89  personas - Fortalecimiento Muscular 78 personas  </t>
    </r>
    <r>
      <rPr>
        <b/>
        <sz val="11"/>
        <rFont val="Arial"/>
        <family val="2"/>
      </rPr>
      <t>TOTAL DE PERSONAS IMPACTADAS: 543</t>
    </r>
    <r>
      <rPr>
        <sz val="11"/>
        <rFont val="Arial"/>
        <family val="2"/>
      </rPr>
      <t xml:space="preserve">
*Se realiza un encuentro para el adulto mayor  denominada la 3ra MARATON FIN DE AÑO, el dia 10 de Diciembre, dos jornadas distribuidas de 07:00 am a 09:00 am. grupos de adulto mayor, en la modalidad de tumba aerobica .</t>
    </r>
  </si>
  <si>
    <r>
      <t>El Instituto Municipal Del Deporte Y La  Recreacion De Yumbo - IMDERTY Planifica  y Ejecuta  la realizacion de  la maraton Virtual, Con el objetivo de impactar a toda la población del Municipio y teniendo alcance a otras ciudades del departamento con el fin de promover el bienestar de una vida saludable, basada en la promoción de la salud y la prevención de enfermedades, por medio de la actividad física. Esta Actividad se relaliza de manera Virtual  por medio de la plataforma de facebook live de IMDERTY devido a la emergencia sanitara generada por el COVID- 19  y teniendo en cuenta el impacto positivo que genera  el deporte es esta crisis.                                                                                                                                                                                                                                                    El programa de Habitos y Estilos de vida Saludable, llevo a cabo el dia 12 de Julio apartir de las 10 am a las 2 pm  la 1ra Maraton Aerobica Virtual Yumbo 2020 Muevete Con</t>
    </r>
    <r>
      <rPr>
        <b/>
        <sz val="11"/>
        <rFont val="Arial"/>
        <family val="2"/>
      </rPr>
      <t xml:space="preserve"> RETO 5 KOLORS</t>
    </r>
    <r>
      <rPr>
        <sz val="11"/>
        <rFont val="Arial"/>
        <family val="2"/>
      </rPr>
      <t xml:space="preserve">. Esta jornada de actividad fisica se implemento en cinco modalidades: Runners, Artes Marciales Mixtas, Step, Aerobicos y Rumba con diferentes niveles de intensidad. Premios Entregados 1. Puesto: Bicicleta Todo Terreno - 2. Puesto: Kit de ropa deportiva y reloj - 3. Puesto:Kit de ropa deportiva. esta actividad logro un total de: </t>
    </r>
    <r>
      <rPr>
        <b/>
        <sz val="11"/>
        <rFont val="Arial"/>
        <family val="2"/>
      </rPr>
      <t xml:space="preserve">654 PERSONSA  IMPACTADAS.                                                                                                                                                                                                                                                                                                                </t>
    </r>
    <r>
      <rPr>
        <sz val="11"/>
        <rFont val="Arial"/>
        <family val="2"/>
      </rPr>
      <t xml:space="preserve">                                                                                                                                                                                                                                                                                                    El Instituto Municipal Del Deporte y la Recracion De Yumbo IMDERTY  realiza  en el mes de Agosto la 3ra MARATÓN  DE AEROBICOS DEL PACIFICO actividad con enfasis en la musica del pacifico y danza tradicional enfocada a la actividad fisica  este evento se realizo en articulacion con INDERVALLE  y La Gobernación Del Valle Del Cauca evento transmitido por TELEPACIFICO. *El equipo de HEVS realiza la </t>
    </r>
    <r>
      <rPr>
        <b/>
        <sz val="11"/>
        <rFont val="Arial"/>
        <family val="2"/>
      </rPr>
      <t>2da MARATON cardio night 2020</t>
    </r>
    <r>
      <rPr>
        <sz val="11"/>
        <rFont val="Arial"/>
        <family val="2"/>
      </rPr>
      <t xml:space="preserve">, el dia 04 de noviembre apartir de las 6:30 pm a las 09:00 pm, esta transmisión fue realizada atraves del la plataforma facebook live de IMDERTY, la cual esta enfocada a las modalidades: Aerobica,Step y Rumba Aerobica, con una poblacion </t>
    </r>
    <r>
      <rPr>
        <b/>
        <sz val="11"/>
        <rFont val="Arial"/>
        <family val="2"/>
      </rPr>
      <t xml:space="preserve">impactada de 177 personas. 
</t>
    </r>
    <r>
      <rPr>
        <sz val="11"/>
        <rFont val="Arial"/>
        <family val="2"/>
      </rPr>
      <t>El equipo HEVS realiza la 3ra Maraton de Fin de año el 10 de diciembre con grupos del adulto Mayor donde participaron</t>
    </r>
    <r>
      <rPr>
        <b/>
        <sz val="11"/>
        <rFont val="Arial"/>
        <family val="2"/>
      </rPr>
      <t xml:space="preserve"> 100 personas presencialmente</t>
    </r>
    <r>
      <rPr>
        <sz val="11"/>
        <rFont val="Arial"/>
        <family val="2"/>
      </rPr>
      <t>. la segunda jornada enfocada a toda la comunidad en los horarios de 05:00 pm a 08:00 pm, en la modalidad de Setp, con un</t>
    </r>
    <r>
      <rPr>
        <b/>
        <sz val="11"/>
        <rFont val="Arial"/>
        <family val="2"/>
      </rPr>
      <t xml:space="preserve"> Total de 138 personas impactadas presencialmente,</t>
    </r>
    <r>
      <rPr>
        <sz val="11"/>
        <rFont val="Arial"/>
        <family val="2"/>
      </rPr>
      <t xml:space="preserve"> estos grupos fueron clasificados y direccionados teniendo encuenta la emergencia sanitaria COVID-19 y con los protocolos de seguridad que le ministerio de salud y proteccion social emitio y la resolución 1513 del 14 se septiembre emitida por el Ministerio del Deporte, El Instituto Municipal del Deporte y la Recreación de Yumbo IMDERTY  para dicha actividad realiza inscripcion previa de manera virtual por la pagina www.imderty.gov.co, con el fin de gerenar los consentimientos informados a la población beneficiada.</t>
    </r>
    <r>
      <rPr>
        <b/>
        <sz val="11"/>
        <rFont val="Arial"/>
        <family val="2"/>
      </rPr>
      <t xml:space="preserve"> Poblacion Total Impactada 238 personas.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</si>
</sst>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 #,##0.00\ _€_-;\-* #,##0.00\ _€_-;_-* &quot;-&quot;??\ _€_-;_-@_-"/>
    <numFmt numFmtId="168" formatCode="_(&quot;$&quot;* #,##0.00_);_(&quot;$&quot;* \(#,##0.00\);_(&quot;$&quot;* &quot;-&quot;??_);_(@_)"/>
    <numFmt numFmtId="169" formatCode="_-* #,##0\ _€_-;\-* #,##0\ _€_-;_-* &quot;-&quot;??\ _€_-;_-@_-"/>
    <numFmt numFmtId="170" formatCode="#,##0.00\ &quot;€&quot;"/>
    <numFmt numFmtId="171" formatCode="d\-m;@"/>
    <numFmt numFmtId="172" formatCode="_-[$$-240A]\ * #,##0_-;\-[$$-240A]\ * #,##0_-;_-[$$-240A]\ * &quot;-&quot;??_-;_-@_-"/>
    <numFmt numFmtId="173" formatCode="_(&quot;$&quot;* #,##0_);_(&quot;$&quot;* \(#,##0\);_(&quot;$&quot;* &quot;-&quot;??_);_(@_)"/>
    <numFmt numFmtId="174" formatCode="_(&quot;$&quot;* #,##0.0_);_(&quot;$&quot;* \(#,##0.0\);_(&quot;$&quot;* &quot;-&quot;??_);_(@_)"/>
    <numFmt numFmtId="175" formatCode="&quot;$&quot;#,##0"/>
    <numFmt numFmtId="176" formatCode="_(* #,##0_);_(* \(#,##0\);_(* &quot;-&quot;??_);_(@_)"/>
    <numFmt numFmtId="177" formatCode="&quot;$&quot;\ #,##0"/>
    <numFmt numFmtId="178" formatCode="&quot;$&quot;\ #,##0.00"/>
    <numFmt numFmtId="179" formatCode="0.0"/>
    <numFmt numFmtId="180" formatCode="_(&quot;$&quot;\ * #,##0_);_(&quot;$&quot;\ * \(#,##0\);_(&quot;$&quot;\ * &quot;-&quot;??_);_(@_)"/>
    <numFmt numFmtId="181" formatCode="_(* #,##0.0_);_(* \(#,##0.0\);_(* &quot;-&quot;??_);_(@_)"/>
    <numFmt numFmtId="182" formatCode="_-&quot;$&quot;* #,##0_-;\-&quot;$&quot;* #,##0_-;_-&quot;$&quot;* &quot;-&quot;??_-;_-@_-"/>
    <numFmt numFmtId="183" formatCode="d\-m"/>
    <numFmt numFmtId="184" formatCode="_-[$$-240A]\ * #,##0_-;\-[$$-240A]\ * #,##0_-;_-[$$-240A]\ * &quot;-&quot;??_-;_-@"/>
    <numFmt numFmtId="185" formatCode="_-&quot;$&quot;\ * #,##0_-;\-&quot;$&quot;\ * #,##0_-;_-&quot;$&quot;\ * &quot;-&quot;??_-;_-@_-"/>
    <numFmt numFmtId="186" formatCode="[$-C0A]dd\-mmm\-yy;@"/>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sz val="10"/>
      <color theme="1"/>
      <name val="Arial Narrow"/>
      <family val="2"/>
    </font>
    <font>
      <sz val="8"/>
      <name val="Tahoma"/>
      <family val="2"/>
    </font>
    <font>
      <sz val="11"/>
      <color indexed="8"/>
      <name val="Calibri"/>
      <family val="2"/>
    </font>
    <font>
      <sz val="10"/>
      <name val="Arial"/>
      <family val="2"/>
      <charset val="1"/>
    </font>
    <font>
      <sz val="10"/>
      <name val="Arial"/>
      <family val="2"/>
    </font>
    <font>
      <sz val="10"/>
      <color rgb="FF000000"/>
      <name val="Arial"/>
      <family val="2"/>
    </font>
    <font>
      <b/>
      <sz val="10"/>
      <name val="Arial"/>
      <family val="2"/>
    </font>
    <font>
      <sz val="10"/>
      <name val="Arial"/>
      <family val="2"/>
    </font>
    <font>
      <sz val="10"/>
      <name val="Arial"/>
      <family val="2"/>
    </font>
    <font>
      <b/>
      <sz val="12"/>
      <color theme="1"/>
      <name val="Arial"/>
      <family val="2"/>
    </font>
    <font>
      <b/>
      <sz val="10"/>
      <color rgb="FF000000"/>
      <name val="Arial"/>
      <family val="2"/>
    </font>
    <font>
      <sz val="10"/>
      <color rgb="FF262626"/>
      <name val="Arial"/>
      <family val="2"/>
    </font>
    <font>
      <b/>
      <sz val="8"/>
      <color theme="0"/>
      <name val="Arial"/>
      <family val="2"/>
    </font>
    <font>
      <sz val="12"/>
      <color theme="1"/>
      <name val="Arial"/>
      <family val="2"/>
    </font>
    <font>
      <sz val="12"/>
      <color rgb="FF000000"/>
      <name val="Arial"/>
      <family val="2"/>
    </font>
    <font>
      <sz val="10"/>
      <color rgb="FFFF0000"/>
      <name val="Arial"/>
      <family val="2"/>
    </font>
    <font>
      <sz val="11"/>
      <color theme="1"/>
      <name val="Arial"/>
      <family val="2"/>
    </font>
    <font>
      <b/>
      <sz val="9"/>
      <color indexed="81"/>
      <name val="Tahoma"/>
      <family val="2"/>
    </font>
    <font>
      <sz val="9"/>
      <color indexed="81"/>
      <name val="Tahoma"/>
      <family val="2"/>
    </font>
    <font>
      <sz val="8"/>
      <color theme="1"/>
      <name val="Arial"/>
      <family val="2"/>
    </font>
    <font>
      <b/>
      <sz val="11"/>
      <name val="Arial"/>
      <family val="2"/>
    </font>
    <font>
      <vertAlign val="superscript"/>
      <sz val="10"/>
      <name val="Arial"/>
      <family val="2"/>
    </font>
    <font>
      <b/>
      <sz val="12"/>
      <color rgb="FF000000"/>
      <name val="Arial"/>
      <family val="2"/>
    </font>
    <font>
      <b/>
      <sz val="12"/>
      <name val="Arial"/>
      <family val="2"/>
    </font>
    <font>
      <sz val="12"/>
      <name val="Arial"/>
      <family val="2"/>
    </font>
    <font>
      <sz val="12"/>
      <name val="Arial Narrow"/>
      <family val="2"/>
    </font>
    <font>
      <sz val="11"/>
      <color rgb="FF006100"/>
      <name val="Calibri"/>
      <family val="2"/>
      <scheme val="minor"/>
    </font>
    <font>
      <sz val="11"/>
      <color theme="0"/>
      <name val="Calibri"/>
      <family val="2"/>
      <scheme val="minor"/>
    </font>
    <font>
      <sz val="8"/>
      <name val="Arial"/>
      <family val="2"/>
    </font>
    <font>
      <sz val="9"/>
      <name val="Arial"/>
      <family val="2"/>
    </font>
    <font>
      <sz val="11"/>
      <color rgb="FF000000"/>
      <name val="Arial"/>
      <family val="2"/>
    </font>
    <font>
      <sz val="11"/>
      <name val="Arial"/>
      <family val="2"/>
    </font>
    <font>
      <sz val="12"/>
      <color rgb="FF000000"/>
      <name val="Calibri"/>
      <family val="2"/>
    </font>
    <font>
      <sz val="14"/>
      <name val="Arial"/>
      <family val="2"/>
    </font>
    <font>
      <sz val="12"/>
      <name val="Calibri"/>
      <family val="2"/>
      <scheme val="minor"/>
    </font>
    <font>
      <sz val="14"/>
      <color theme="1"/>
      <name val="Arial"/>
      <family val="2"/>
    </font>
  </fonts>
  <fills count="3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C34B"/>
        <bgColor indexed="64"/>
      </patternFill>
    </fill>
    <fill>
      <patternFill patternType="solid">
        <fgColor theme="3" tint="-0.249977111117893"/>
        <bgColor indexed="64"/>
      </patternFill>
    </fill>
    <fill>
      <patternFill patternType="solid">
        <fgColor theme="9" tint="0.79998168889431442"/>
        <bgColor indexed="64"/>
      </patternFill>
    </fill>
    <fill>
      <patternFill patternType="solid">
        <fgColor rgb="FF00B0F0"/>
        <bgColor indexed="64"/>
      </patternFill>
    </fill>
    <fill>
      <patternFill patternType="solid">
        <fgColor rgb="FFC6EFCE"/>
      </patternFill>
    </fill>
    <fill>
      <patternFill patternType="solid">
        <fgColor theme="4" tint="0.59999389629810485"/>
        <bgColor indexed="65"/>
      </patternFill>
    </fill>
    <fill>
      <patternFill patternType="solid">
        <fgColor theme="6"/>
      </patternFill>
    </fill>
    <fill>
      <patternFill patternType="solid">
        <fgColor theme="7" tint="0.79998168889431442"/>
        <bgColor indexed="65"/>
      </patternFill>
    </fill>
    <fill>
      <patternFill patternType="solid">
        <fgColor theme="7" tint="0.59999389629810485"/>
        <bgColor indexed="65"/>
      </patternFill>
    </fill>
    <fill>
      <patternFill patternType="solid">
        <fgColor rgb="FFFFFFFF"/>
        <bgColor rgb="FFFFFFFF"/>
      </patternFill>
    </fill>
    <fill>
      <patternFill patternType="solid">
        <fgColor rgb="FFB8CCE4"/>
        <bgColor rgb="FFB8CCE4"/>
      </patternFill>
    </fill>
    <fill>
      <patternFill patternType="solid">
        <fgColor rgb="FF17365D"/>
        <bgColor rgb="FF17365D"/>
      </patternFill>
    </fill>
    <fill>
      <patternFill patternType="solid">
        <fgColor rgb="FFFFC34B"/>
        <bgColor rgb="FFFFC34B"/>
      </patternFill>
    </fill>
    <fill>
      <patternFill patternType="solid">
        <fgColor rgb="FFFFFF00"/>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rgb="FF00CC99"/>
        <bgColor indexed="64"/>
      </patternFill>
    </fill>
    <fill>
      <patternFill patternType="solid">
        <fgColor rgb="FFFF66CC"/>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s>
  <cellStyleXfs count="47">
    <xf numFmtId="0" fontId="0" fillId="0" borderId="0"/>
    <xf numFmtId="0" fontId="2" fillId="0" borderId="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0" fontId="1" fillId="0" borderId="0"/>
    <xf numFmtId="0" fontId="6" fillId="0" borderId="0"/>
    <xf numFmtId="0" fontId="7" fillId="0" borderId="0">
      <alignment wrapText="1"/>
    </xf>
    <xf numFmtId="0" fontId="2" fillId="0" borderId="0"/>
    <xf numFmtId="0" fontId="2" fillId="0" borderId="0"/>
    <xf numFmtId="9" fontId="2" fillId="0" borderId="0" applyFont="0" applyFill="0" applyBorder="0" applyAlignment="0" applyProtection="0"/>
    <xf numFmtId="9" fontId="8"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166" fontId="1" fillId="0" borderId="0" applyFont="0" applyFill="0" applyBorder="0" applyAlignment="0" applyProtection="0"/>
    <xf numFmtId="0" fontId="10" fillId="0" borderId="0"/>
    <xf numFmtId="9" fontId="1"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4" fillId="0" borderId="0"/>
    <xf numFmtId="41" fontId="1" fillId="0" borderId="0" applyFont="0" applyFill="0" applyBorder="0" applyAlignment="0" applyProtection="0"/>
    <xf numFmtId="168" fontId="1" fillId="0" borderId="0" applyFont="0" applyFill="0" applyBorder="0" applyAlignment="0" applyProtection="0"/>
    <xf numFmtId="42" fontId="1" fillId="0" borderId="0" applyFont="0" applyFill="0" applyBorder="0" applyAlignment="0" applyProtection="0"/>
    <xf numFmtId="0" fontId="32" fillId="9" borderId="0" applyNumberFormat="0" applyBorder="0" applyAlignment="0" applyProtection="0"/>
    <xf numFmtId="0" fontId="1" fillId="10" borderId="0" applyNumberFormat="0" applyBorder="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cellStyleXfs>
  <cellXfs count="1453">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0" fontId="1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11" fillId="4" borderId="1" xfId="0" applyFont="1" applyFill="1" applyBorder="1" applyAlignment="1">
      <alignment vertical="center" wrapText="1"/>
    </xf>
    <xf numFmtId="0" fontId="3" fillId="0" borderId="0" xfId="0" applyFont="1" applyFill="1"/>
    <xf numFmtId="0" fontId="3" fillId="2" borderId="5" xfId="0" applyFont="1" applyFill="1" applyBorder="1"/>
    <xf numFmtId="0" fontId="3" fillId="2" borderId="5" xfId="0" applyFont="1" applyFill="1" applyBorder="1" applyAlignment="1">
      <alignment vertical="center"/>
    </xf>
    <xf numFmtId="0" fontId="3" fillId="2" borderId="5" xfId="0" applyFont="1" applyFill="1" applyBorder="1" applyAlignment="1">
      <alignment wrapText="1"/>
    </xf>
    <xf numFmtId="0" fontId="3" fillId="2" borderId="6" xfId="0" applyFont="1" applyFill="1" applyBorder="1" applyAlignment="1">
      <alignment vertical="center"/>
    </xf>
    <xf numFmtId="0" fontId="3"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wrapText="1"/>
    </xf>
    <xf numFmtId="0" fontId="3" fillId="2" borderId="7" xfId="0" applyFont="1" applyFill="1" applyBorder="1" applyAlignment="1">
      <alignment vertical="center"/>
    </xf>
    <xf numFmtId="0" fontId="15" fillId="2" borderId="1" xfId="0" applyFont="1" applyFill="1" applyBorder="1" applyAlignment="1"/>
    <xf numFmtId="0" fontId="18" fillId="6" borderId="0" xfId="0" applyFont="1" applyFill="1" applyAlignment="1">
      <alignment horizontal="left" vertical="center"/>
    </xf>
    <xf numFmtId="0" fontId="4" fillId="6" borderId="2" xfId="0" applyFont="1" applyFill="1" applyBorder="1" applyAlignment="1">
      <alignment horizontal="center" vertical="center"/>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2" fillId="6" borderId="1" xfId="1" applyFont="1" applyFill="1" applyBorder="1" applyAlignment="1" applyProtection="1">
      <alignment horizontal="center" vertical="center" wrapText="1"/>
      <protection locked="0"/>
    </xf>
    <xf numFmtId="9" fontId="12" fillId="6" borderId="1" xfId="1" applyNumberFormat="1"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9" fontId="12" fillId="6" borderId="3" xfId="0" applyNumberFormat="1" applyFont="1" applyFill="1" applyBorder="1" applyAlignment="1" applyProtection="1">
      <alignment horizontal="center" vertical="center" wrapText="1"/>
      <protection locked="0"/>
    </xf>
    <xf numFmtId="171" fontId="2" fillId="6" borderId="3" xfId="0" applyNumberFormat="1" applyFont="1" applyFill="1" applyBorder="1" applyAlignment="1" applyProtection="1">
      <alignment horizontal="center" vertical="center" wrapText="1"/>
      <protection locked="0"/>
    </xf>
    <xf numFmtId="0" fontId="12" fillId="6"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2" fillId="6" borderId="3" xfId="0" applyFont="1" applyFill="1" applyBorder="1" applyAlignment="1" applyProtection="1">
      <alignment horizontal="center" vertical="center" wrapText="1"/>
      <protection locked="0"/>
    </xf>
    <xf numFmtId="172" fontId="2" fillId="6" borderId="3" xfId="0" applyNumberFormat="1" applyFont="1" applyFill="1" applyBorder="1" applyAlignment="1" applyProtection="1">
      <alignment horizontal="center" vertical="center" wrapText="1"/>
      <protection locked="0"/>
    </xf>
    <xf numFmtId="9" fontId="12" fillId="3"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2" fillId="6" borderId="3" xfId="1" applyFont="1" applyFill="1" applyBorder="1" applyAlignment="1" applyProtection="1">
      <alignment horizontal="center" vertical="center" wrapText="1"/>
      <protection locked="0"/>
    </xf>
    <xf numFmtId="9" fontId="12" fillId="6" borderId="3" xfId="1" applyNumberFormat="1" applyFont="1" applyFill="1" applyBorder="1" applyAlignment="1" applyProtection="1">
      <alignment horizontal="center" vertical="center" wrapText="1"/>
      <protection locked="0"/>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3" fillId="5" borderId="1" xfId="0" applyFont="1" applyFill="1" applyBorder="1"/>
    <xf numFmtId="0" fontId="3" fillId="5" borderId="1" xfId="0" applyFont="1" applyFill="1" applyBorder="1" applyAlignment="1">
      <alignment vertical="center"/>
    </xf>
    <xf numFmtId="0" fontId="3" fillId="5" borderId="1" xfId="0" applyFont="1" applyFill="1" applyBorder="1" applyAlignment="1">
      <alignment vertical="center" wrapText="1"/>
    </xf>
    <xf numFmtId="0" fontId="19" fillId="0" borderId="1" xfId="0" applyFont="1" applyFill="1" applyBorder="1" applyAlignment="1">
      <alignment horizontal="center" vertical="center"/>
    </xf>
    <xf numFmtId="0" fontId="15"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8" fontId="3" fillId="2" borderId="1" xfId="4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4" fontId="3" fillId="2" borderId="1" xfId="4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1" xfId="0" quotePrefix="1" applyFont="1" applyFill="1" applyBorder="1" applyAlignment="1">
      <alignment vertical="center" wrapText="1"/>
    </xf>
    <xf numFmtId="173" fontId="3" fillId="2" borderId="1" xfId="40" applyNumberFormat="1" applyFont="1" applyFill="1" applyBorder="1" applyAlignment="1">
      <alignment vertical="center" wrapText="1"/>
    </xf>
    <xf numFmtId="9" fontId="3" fillId="2" borderId="1" xfId="30" applyFont="1" applyFill="1" applyBorder="1" applyAlignment="1">
      <alignment vertical="center" wrapText="1"/>
    </xf>
    <xf numFmtId="0" fontId="11" fillId="2" borderId="1" xfId="0" applyFont="1" applyFill="1" applyBorder="1" applyAlignment="1">
      <alignment vertical="center" wrapText="1"/>
    </xf>
    <xf numFmtId="173" fontId="3" fillId="2" borderId="1" xfId="0" applyNumberFormat="1" applyFont="1" applyFill="1" applyBorder="1" applyAlignment="1">
      <alignment vertical="center" wrapText="1"/>
    </xf>
    <xf numFmtId="9" fontId="2" fillId="2" borderId="1" xfId="30" applyFont="1" applyFill="1" applyBorder="1" applyAlignment="1" applyProtection="1">
      <alignment horizontal="center" vertical="center" wrapText="1"/>
    </xf>
    <xf numFmtId="0" fontId="3" fillId="2" borderId="8" xfId="0" applyFont="1" applyFill="1" applyBorder="1" applyAlignment="1">
      <alignment horizontal="center" vertical="center" wrapText="1"/>
    </xf>
    <xf numFmtId="168"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9" fontId="3" fillId="2" borderId="3" xfId="30" applyFont="1" applyFill="1" applyBorder="1" applyAlignment="1">
      <alignment vertical="center" wrapText="1"/>
    </xf>
    <xf numFmtId="0" fontId="3" fillId="0" borderId="1" xfId="0" applyFont="1" applyFill="1" applyBorder="1" applyAlignment="1">
      <alignment horizontal="center"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12" fillId="6" borderId="6" xfId="0" applyFont="1" applyFill="1" applyBorder="1" applyAlignment="1" applyProtection="1">
      <alignment horizontal="left" vertical="center" wrapText="1"/>
      <protection locked="0"/>
    </xf>
    <xf numFmtId="172"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right" vertical="center" wrapText="1"/>
      <protection locked="0"/>
    </xf>
    <xf numFmtId="0" fontId="11"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vertical="center" wrapText="1"/>
    </xf>
    <xf numFmtId="0" fontId="3" fillId="0" borderId="1" xfId="0" applyFont="1" applyFill="1" applyBorder="1"/>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justify" vertical="center" wrapText="1"/>
    </xf>
    <xf numFmtId="9" fontId="3" fillId="0" borderId="1" xfId="30" applyFont="1" applyFill="1" applyBorder="1" applyAlignment="1">
      <alignment horizontal="center" vertical="center" wrapText="1"/>
    </xf>
    <xf numFmtId="9" fontId="3" fillId="0" borderId="1" xfId="30" applyFont="1" applyFill="1" applyBorder="1" applyAlignment="1">
      <alignment vertical="center" wrapText="1"/>
    </xf>
    <xf numFmtId="14" fontId="3" fillId="0" borderId="1" xfId="0" applyNumberFormat="1" applyFont="1" applyFill="1" applyBorder="1" applyAlignment="1">
      <alignment horizontal="center" vertical="center" wrapText="1"/>
    </xf>
    <xf numFmtId="168" fontId="3" fillId="0" borderId="1" xfId="40" applyFont="1" applyFill="1" applyBorder="1" applyAlignment="1">
      <alignment vertical="center" wrapText="1"/>
    </xf>
    <xf numFmtId="0" fontId="11" fillId="0" borderId="1" xfId="0" applyFont="1" applyFill="1" applyBorder="1" applyAlignment="1">
      <alignment horizontal="justify" vertical="center" wrapText="1"/>
    </xf>
    <xf numFmtId="168" fontId="3" fillId="0" borderId="1" xfId="4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5" fillId="0" borderId="1" xfId="0" applyFont="1" applyFill="1" applyBorder="1" applyAlignment="1">
      <alignment horizontal="left" vertical="center" wrapText="1"/>
    </xf>
    <xf numFmtId="173" fontId="3" fillId="0" borderId="1" xfId="40" applyNumberFormat="1" applyFont="1" applyFill="1" applyBorder="1" applyAlignment="1">
      <alignment vertical="center" wrapText="1"/>
    </xf>
    <xf numFmtId="3" fontId="3"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xf>
    <xf numFmtId="0" fontId="4" fillId="0" borderId="1" xfId="0" applyFont="1" applyFill="1" applyBorder="1" applyAlignment="1">
      <alignment wrapText="1"/>
    </xf>
    <xf numFmtId="0" fontId="3" fillId="0" borderId="1" xfId="0" quotePrefix="1" applyFont="1" applyFill="1" applyBorder="1" applyAlignment="1">
      <alignment vertical="center" wrapText="1"/>
    </xf>
    <xf numFmtId="0" fontId="3" fillId="0" borderId="1" xfId="0" applyFont="1" applyFill="1" applyBorder="1" applyAlignment="1">
      <alignment horizontal="left" vertical="center" wrapText="1"/>
    </xf>
    <xf numFmtId="173" fontId="3" fillId="0" borderId="1" xfId="40" applyNumberFormat="1" applyFont="1" applyFill="1" applyBorder="1" applyAlignment="1">
      <alignment vertical="center"/>
    </xf>
    <xf numFmtId="0" fontId="3" fillId="0" borderId="1" xfId="0" quotePrefix="1"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2" fillId="0" borderId="3" xfId="0" applyFont="1" applyFill="1" applyBorder="1" applyAlignment="1">
      <alignment horizontal="center" vertical="center"/>
    </xf>
    <xf numFmtId="9" fontId="3" fillId="2" borderId="5" xfId="30" applyFont="1" applyFill="1" applyBorder="1" applyAlignment="1">
      <alignment horizontal="center" vertical="center"/>
    </xf>
    <xf numFmtId="165" fontId="3" fillId="2" borderId="5" xfId="0" applyNumberFormat="1" applyFont="1" applyFill="1" applyBorder="1" applyAlignment="1">
      <alignment vertical="center"/>
    </xf>
    <xf numFmtId="164" fontId="3" fillId="2" borderId="5" xfId="0" applyNumberFormat="1" applyFont="1" applyFill="1" applyBorder="1" applyAlignment="1">
      <alignment vertical="center"/>
    </xf>
    <xf numFmtId="9" fontId="3" fillId="2" borderId="0" xfId="30" applyFont="1" applyFill="1" applyBorder="1" applyAlignment="1">
      <alignment horizontal="center" vertical="center"/>
    </xf>
    <xf numFmtId="165" fontId="3" fillId="2" borderId="0" xfId="0" applyNumberFormat="1" applyFont="1" applyFill="1" applyBorder="1" applyAlignment="1">
      <alignment vertical="center"/>
    </xf>
    <xf numFmtId="164" fontId="3" fillId="2" borderId="0" xfId="0" applyNumberFormat="1" applyFont="1" applyFill="1" applyBorder="1" applyAlignment="1">
      <alignment vertical="center"/>
    </xf>
    <xf numFmtId="9" fontId="12" fillId="3" borderId="1" xfId="30" applyFont="1" applyFill="1" applyBorder="1" applyAlignment="1" applyProtection="1">
      <alignment horizontal="center" vertical="center" wrapText="1"/>
      <protection locked="0"/>
    </xf>
    <xf numFmtId="9" fontId="12" fillId="6" borderId="3" xfId="30" applyFont="1" applyFill="1" applyBorder="1" applyAlignment="1" applyProtection="1">
      <alignment horizontal="center" vertical="center" wrapText="1"/>
      <protection locked="0"/>
    </xf>
    <xf numFmtId="171" fontId="2" fillId="6" borderId="3" xfId="0" applyNumberFormat="1" applyFont="1" applyFill="1" applyBorder="1" applyAlignment="1" applyProtection="1">
      <alignment horizontal="left" vertical="center" wrapText="1"/>
      <protection locked="0"/>
    </xf>
    <xf numFmtId="165" fontId="12" fillId="6" borderId="3" xfId="0" applyNumberFormat="1" applyFont="1" applyFill="1" applyBorder="1" applyAlignment="1" applyProtection="1">
      <alignment vertical="center" wrapText="1"/>
      <protection locked="0"/>
    </xf>
    <xf numFmtId="164" fontId="2" fillId="6" borderId="3" xfId="0" applyNumberFormat="1" applyFont="1" applyFill="1" applyBorder="1" applyAlignment="1" applyProtection="1">
      <alignment horizontal="center" vertical="center" wrapText="1"/>
      <protection locked="0"/>
    </xf>
    <xf numFmtId="0" fontId="2" fillId="6" borderId="3" xfId="0" applyFont="1" applyFill="1" applyBorder="1" applyAlignment="1" applyProtection="1">
      <alignment horizontal="left" vertical="center" wrapText="1"/>
      <protection locked="0"/>
    </xf>
    <xf numFmtId="0" fontId="3" fillId="0" borderId="3" xfId="0" applyFont="1" applyFill="1" applyBorder="1" applyAlignment="1">
      <alignment vertical="center"/>
    </xf>
    <xf numFmtId="9" fontId="0" fillId="0" borderId="1" xfId="30" applyFont="1" applyFill="1" applyBorder="1"/>
    <xf numFmtId="165" fontId="3" fillId="0" borderId="3" xfId="0" applyNumberFormat="1" applyFont="1" applyFill="1" applyBorder="1" applyAlignment="1">
      <alignment vertical="center" wrapText="1"/>
    </xf>
    <xf numFmtId="164" fontId="3" fillId="0" borderId="1" xfId="13"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3" fillId="0" borderId="2" xfId="0" applyFont="1" applyFill="1" applyBorder="1" applyAlignment="1">
      <alignment vertical="center"/>
    </xf>
    <xf numFmtId="164" fontId="3" fillId="0" borderId="1" xfId="0" applyNumberFormat="1" applyFont="1" applyFill="1" applyBorder="1" applyAlignment="1">
      <alignment vertical="center" wrapText="1"/>
    </xf>
    <xf numFmtId="0" fontId="2" fillId="0" borderId="1" xfId="0" applyFont="1" applyFill="1" applyBorder="1" applyAlignment="1">
      <alignment horizontal="justify" vertical="center" wrapText="1"/>
    </xf>
    <xf numFmtId="9" fontId="3" fillId="0" borderId="1" xfId="30" applyFont="1" applyFill="1" applyBorder="1" applyAlignment="1">
      <alignment horizontal="center" vertical="center"/>
    </xf>
    <xf numFmtId="180" fontId="3" fillId="0" borderId="3" xfId="0" applyNumberFormat="1" applyFont="1" applyFill="1" applyBorder="1" applyAlignment="1">
      <alignment vertical="center"/>
    </xf>
    <xf numFmtId="0" fontId="11" fillId="0" borderId="3" xfId="0" applyFont="1" applyFill="1" applyBorder="1" applyAlignment="1">
      <alignment vertical="center" wrapText="1"/>
    </xf>
    <xf numFmtId="164" fontId="2" fillId="0" borderId="1" xfId="0" applyNumberFormat="1" applyFont="1" applyFill="1" applyBorder="1" applyAlignment="1">
      <alignment vertical="center"/>
    </xf>
    <xf numFmtId="164" fontId="3" fillId="0" borderId="1" xfId="0" applyNumberFormat="1" applyFont="1" applyFill="1" applyBorder="1" applyAlignment="1">
      <alignment vertical="center"/>
    </xf>
    <xf numFmtId="0" fontId="4" fillId="0" borderId="1" xfId="0" applyFont="1" applyFill="1" applyBorder="1" applyAlignment="1">
      <alignment horizontal="justify" vertical="center" wrapText="1"/>
    </xf>
    <xf numFmtId="9" fontId="3" fillId="0" borderId="1" xfId="30" applyFont="1" applyFill="1" applyBorder="1" applyAlignment="1">
      <alignment horizontal="left"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165" fontId="3" fillId="0" borderId="3" xfId="0" applyNumberFormat="1" applyFont="1" applyFill="1" applyBorder="1" applyAlignment="1">
      <alignment vertical="center"/>
    </xf>
    <xf numFmtId="164" fontId="3" fillId="0" borderId="1" xfId="13" applyNumberFormat="1" applyFont="1" applyFill="1" applyBorder="1" applyAlignment="1">
      <alignment vertical="center"/>
    </xf>
    <xf numFmtId="0" fontId="11" fillId="0" borderId="1" xfId="0"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3" fillId="0" borderId="4" xfId="0" applyFont="1" applyFill="1" applyBorder="1" applyAlignment="1">
      <alignment vertical="center"/>
    </xf>
    <xf numFmtId="165" fontId="11" fillId="0" borderId="1" xfId="0" applyNumberFormat="1" applyFont="1" applyFill="1" applyBorder="1" applyAlignment="1">
      <alignment vertical="center" wrapText="1"/>
    </xf>
    <xf numFmtId="0" fontId="11" fillId="0" borderId="1" xfId="0" applyFont="1" applyFill="1" applyBorder="1" applyAlignment="1">
      <alignment vertical="center" wrapText="1"/>
    </xf>
    <xf numFmtId="165" fontId="3" fillId="0" borderId="1" xfId="0" applyNumberFormat="1" applyFont="1" applyFill="1" applyBorder="1" applyAlignment="1">
      <alignment vertical="center"/>
    </xf>
    <xf numFmtId="0" fontId="3" fillId="0" borderId="2" xfId="0" applyFont="1" applyFill="1" applyBorder="1" applyAlignment="1">
      <alignment horizontal="left" vertical="center"/>
    </xf>
    <xf numFmtId="164" fontId="3" fillId="0" borderId="1" xfId="0" applyNumberFormat="1" applyFont="1" applyFill="1" applyBorder="1" applyAlignment="1">
      <alignment horizontal="left" vertical="center"/>
    </xf>
    <xf numFmtId="165" fontId="3" fillId="0" borderId="1" xfId="0" applyNumberFormat="1" applyFont="1" applyFill="1" applyBorder="1" applyAlignment="1">
      <alignment horizontal="center" vertical="center"/>
    </xf>
    <xf numFmtId="9" fontId="3" fillId="0" borderId="1" xfId="30" applyNumberFormat="1" applyFont="1" applyFill="1" applyBorder="1" applyAlignment="1">
      <alignment horizontal="center" vertical="center"/>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4" fillId="6" borderId="2" xfId="0" applyFont="1" applyFill="1" applyBorder="1" applyAlignment="1">
      <alignment horizontal="left" vertical="center"/>
    </xf>
    <xf numFmtId="0" fontId="2" fillId="0" borderId="0" xfId="0" applyFont="1" applyFill="1"/>
    <xf numFmtId="0" fontId="12" fillId="0" borderId="1" xfId="0" applyFont="1" applyFill="1" applyBorder="1" applyAlignment="1">
      <alignment vertical="center" wrapText="1"/>
    </xf>
    <xf numFmtId="0" fontId="2" fillId="0" borderId="1" xfId="0" applyFont="1" applyFill="1" applyBorder="1"/>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quotePrefix="1" applyFont="1" applyFill="1" applyBorder="1" applyAlignment="1">
      <alignment vertical="center"/>
    </xf>
    <xf numFmtId="0" fontId="2" fillId="0" borderId="1" xfId="0" quotePrefix="1" applyFont="1" applyFill="1" applyBorder="1" applyAlignment="1">
      <alignment vertical="center" wrapText="1"/>
    </xf>
    <xf numFmtId="0" fontId="2" fillId="0" borderId="1" xfId="0" applyFont="1" applyFill="1" applyBorder="1" applyAlignment="1">
      <alignment horizontal="left" vertical="center" wrapText="1"/>
    </xf>
    <xf numFmtId="16" fontId="2" fillId="0" borderId="1" xfId="0" applyNumberFormat="1" applyFont="1" applyFill="1" applyBorder="1" applyAlignment="1">
      <alignment horizontal="center" vertical="center"/>
    </xf>
    <xf numFmtId="0" fontId="12" fillId="0" borderId="1" xfId="0" applyFont="1" applyFill="1" applyBorder="1" applyAlignment="1">
      <alignment wrapText="1"/>
    </xf>
    <xf numFmtId="0" fontId="12" fillId="0" borderId="1" xfId="0" applyFont="1" applyFill="1" applyBorder="1" applyAlignment="1">
      <alignment horizontal="center" wrapText="1"/>
    </xf>
    <xf numFmtId="0" fontId="12" fillId="0" borderId="1" xfId="0" applyFont="1" applyFill="1" applyBorder="1" applyAlignment="1">
      <alignment vertical="center"/>
    </xf>
    <xf numFmtId="0" fontId="12"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9" fontId="3" fillId="0" borderId="4" xfId="3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4" fillId="0" borderId="3" xfId="0" applyFont="1" applyFill="1" applyBorder="1" applyAlignment="1">
      <alignment horizontal="center" vertical="center" wrapText="1"/>
    </xf>
    <xf numFmtId="168" fontId="3" fillId="0" borderId="4" xfId="40" applyFont="1" applyFill="1" applyBorder="1" applyAlignment="1">
      <alignment horizontal="center" vertical="center"/>
    </xf>
    <xf numFmtId="0" fontId="3" fillId="0" borderId="1" xfId="0" applyFont="1" applyFill="1" applyBorder="1" applyAlignment="1">
      <alignment horizontal="center"/>
    </xf>
    <xf numFmtId="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49" fontId="3" fillId="0" borderId="1" xfId="0" applyNumberFormat="1" applyFont="1" applyFill="1" applyBorder="1" applyAlignment="1">
      <alignment vertical="center" wrapText="1"/>
    </xf>
    <xf numFmtId="168" fontId="3" fillId="2" borderId="5" xfId="40" applyFont="1" applyFill="1" applyBorder="1" applyAlignment="1">
      <alignment vertical="center"/>
    </xf>
    <xf numFmtId="168" fontId="3" fillId="2" borderId="0" xfId="40" applyFont="1" applyFill="1" applyBorder="1" applyAlignment="1">
      <alignment vertical="center"/>
    </xf>
    <xf numFmtId="168" fontId="2" fillId="6" borderId="3" xfId="40" applyFont="1" applyFill="1" applyBorder="1" applyAlignment="1" applyProtection="1">
      <alignment horizontal="center" vertical="center" wrapText="1"/>
      <protection locked="0"/>
    </xf>
    <xf numFmtId="168" fontId="2" fillId="0" borderId="1" xfId="40" applyFont="1" applyFill="1" applyBorder="1" applyAlignment="1">
      <alignment vertical="center" wrapText="1"/>
    </xf>
    <xf numFmtId="168" fontId="2" fillId="0" borderId="1" xfId="40" applyFont="1" applyFill="1" applyBorder="1" applyAlignment="1">
      <alignment vertical="center"/>
    </xf>
    <xf numFmtId="168" fontId="2" fillId="0" borderId="1" xfId="40" quotePrefix="1" applyFont="1" applyFill="1" applyBorder="1" applyAlignment="1">
      <alignment horizontal="center" vertical="center" wrapText="1"/>
    </xf>
    <xf numFmtId="168" fontId="3" fillId="0" borderId="0" xfId="40" applyFont="1" applyAlignment="1">
      <alignment vertical="center"/>
    </xf>
    <xf numFmtId="0" fontId="2" fillId="0" borderId="1" xfId="0" quotePrefix="1" applyNumberFormat="1" applyFont="1" applyFill="1" applyBorder="1" applyAlignment="1" applyProtection="1">
      <alignment horizontal="center" vertical="center"/>
      <protection locked="0"/>
    </xf>
    <xf numFmtId="0" fontId="2" fillId="0" borderId="1" xfId="0" quotePrefix="1" applyNumberFormat="1" applyFont="1" applyFill="1" applyBorder="1" applyAlignment="1" applyProtection="1">
      <alignment horizontal="center" vertical="center" wrapText="1"/>
      <protection locked="0"/>
    </xf>
    <xf numFmtId="168" fontId="2" fillId="0" borderId="1" xfId="40" applyFont="1" applyFill="1" applyBorder="1" applyAlignment="1" applyProtection="1">
      <alignment horizontal="center" vertical="center" wrapText="1"/>
      <protection locked="0"/>
    </xf>
    <xf numFmtId="0" fontId="22" fillId="0" borderId="1" xfId="0" quotePrefix="1" applyFont="1" applyFill="1" applyBorder="1" applyAlignment="1" applyProtection="1">
      <alignment horizontal="center" vertical="center" wrapText="1"/>
      <protection locked="0"/>
    </xf>
    <xf numFmtId="168" fontId="2" fillId="0" borderId="1" xfId="13" applyNumberFormat="1" applyFont="1" applyFill="1" applyBorder="1" applyAlignment="1" applyProtection="1">
      <alignment horizontal="center" vertical="center" wrapText="1"/>
      <protection locked="0"/>
    </xf>
    <xf numFmtId="168" fontId="2"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3" fillId="0" borderId="3" xfId="0" applyFont="1" applyFill="1" applyBorder="1" applyAlignment="1">
      <alignment vertical="center" wrapText="1"/>
    </xf>
    <xf numFmtId="6" fontId="11" fillId="0" borderId="1" xfId="0" applyNumberFormat="1" applyFont="1" applyFill="1" applyBorder="1" applyAlignment="1">
      <alignment horizontal="center" vertical="center" wrapText="1"/>
    </xf>
    <xf numFmtId="168" fontId="11" fillId="0" borderId="1" xfId="40"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9" fontId="3" fillId="0" borderId="1" xfId="30" applyFont="1" applyFill="1" applyBorder="1" applyAlignment="1">
      <alignment vertical="center"/>
    </xf>
    <xf numFmtId="175" fontId="3" fillId="0" borderId="1" xfId="40" applyNumberFormat="1" applyFont="1" applyFill="1" applyBorder="1" applyAlignment="1">
      <alignment horizontal="right" vertical="center" wrapText="1"/>
    </xf>
    <xf numFmtId="0" fontId="3" fillId="0" borderId="1" xfId="0" applyFont="1" applyFill="1" applyBorder="1" applyAlignment="1">
      <alignment horizontal="right" vertical="center" wrapText="1"/>
    </xf>
    <xf numFmtId="17" fontId="3" fillId="0" borderId="1" xfId="0" applyNumberFormat="1" applyFont="1" applyFill="1" applyBorder="1" applyAlignment="1">
      <alignment vertical="center"/>
    </xf>
    <xf numFmtId="0" fontId="4" fillId="0" borderId="2"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9" fontId="3" fillId="0" borderId="3" xfId="3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justify" vertical="center" wrapText="1"/>
    </xf>
    <xf numFmtId="0" fontId="11" fillId="0" borderId="1" xfId="0" applyFont="1" applyFill="1" applyBorder="1" applyAlignment="1">
      <alignment horizontal="justify" vertical="center" wrapText="1"/>
    </xf>
    <xf numFmtId="9" fontId="3" fillId="0" borderId="4" xfId="3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9" fontId="3" fillId="2" borderId="4" xfId="3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quotePrefix="1" applyFont="1" applyFill="1" applyBorder="1" applyAlignment="1">
      <alignment horizontal="center" vertical="center" wrapText="1"/>
    </xf>
    <xf numFmtId="173" fontId="3" fillId="2" borderId="1" xfId="40" applyNumberFormat="1" applyFont="1" applyFill="1" applyBorder="1" applyAlignment="1">
      <alignment horizontal="center" vertical="center" wrapText="1"/>
    </xf>
    <xf numFmtId="9" fontId="3" fillId="2" borderId="1" xfId="30" applyFont="1" applyFill="1" applyBorder="1" applyAlignment="1">
      <alignment horizontal="center" vertical="center" wrapText="1"/>
    </xf>
    <xf numFmtId="173" fontId="3" fillId="2" borderId="1" xfId="0" applyNumberFormat="1" applyFont="1" applyFill="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175" fontId="3" fillId="0" borderId="2" xfId="40" applyNumberFormat="1" applyFont="1" applyFill="1" applyBorder="1" applyAlignment="1">
      <alignment horizontal="right" vertical="center" wrapText="1"/>
    </xf>
    <xf numFmtId="175" fontId="3" fillId="0" borderId="4" xfId="40" applyNumberFormat="1" applyFont="1" applyFill="1" applyBorder="1" applyAlignment="1">
      <alignment horizontal="right" vertical="center" wrapText="1"/>
    </xf>
    <xf numFmtId="44" fontId="3" fillId="0" borderId="1" xfId="0" applyNumberFormat="1" applyFont="1" applyFill="1" applyBorder="1" applyAlignment="1">
      <alignment horizontal="center" vertical="center" wrapText="1"/>
    </xf>
    <xf numFmtId="0" fontId="3" fillId="7" borderId="1" xfId="0" applyFont="1" applyFill="1" applyBorder="1" applyAlignment="1">
      <alignment vertical="center"/>
    </xf>
    <xf numFmtId="0" fontId="3" fillId="0" borderId="1" xfId="0" quotePrefix="1" applyFont="1" applyFill="1" applyBorder="1" applyAlignment="1">
      <alignment horizontal="center" vertical="center" wrapText="1"/>
    </xf>
    <xf numFmtId="44" fontId="3" fillId="0" borderId="1" xfId="0" applyNumberFormat="1" applyFont="1" applyFill="1" applyBorder="1" applyAlignment="1">
      <alignment vertical="center"/>
    </xf>
    <xf numFmtId="0" fontId="3" fillId="8" borderId="1" xfId="0" applyFont="1" applyFill="1" applyBorder="1" applyAlignment="1">
      <alignment vertical="center"/>
    </xf>
    <xf numFmtId="9" fontId="11" fillId="0" borderId="1" xfId="0" applyNumberFormat="1" applyFont="1" applyFill="1" applyBorder="1" applyAlignment="1">
      <alignment vertical="center" wrapText="1"/>
    </xf>
    <xf numFmtId="9" fontId="3" fillId="0" borderId="1" xfId="0" applyNumberFormat="1" applyFont="1" applyFill="1" applyBorder="1" applyAlignment="1">
      <alignment vertical="center" wrapText="1"/>
    </xf>
    <xf numFmtId="0" fontId="3" fillId="0" borderId="1" xfId="0" applyFont="1" applyFill="1" applyBorder="1" applyAlignment="1">
      <alignment horizontal="center" wrapText="1"/>
    </xf>
    <xf numFmtId="9" fontId="3" fillId="0" borderId="1" xfId="0" applyNumberFormat="1" applyFont="1" applyFill="1" applyBorder="1" applyAlignment="1">
      <alignment vertical="center"/>
    </xf>
    <xf numFmtId="0" fontId="19" fillId="2" borderId="5" xfId="0" applyFont="1" applyFill="1" applyBorder="1"/>
    <xf numFmtId="0" fontId="19" fillId="2" borderId="5" xfId="0" applyFont="1" applyFill="1" applyBorder="1" applyAlignment="1">
      <alignment vertical="center"/>
    </xf>
    <xf numFmtId="0" fontId="19" fillId="2" borderId="5" xfId="0" applyFont="1" applyFill="1" applyBorder="1" applyAlignment="1">
      <alignment horizontal="center" vertical="center"/>
    </xf>
    <xf numFmtId="0" fontId="19" fillId="0" borderId="5" xfId="0" applyFont="1" applyFill="1" applyBorder="1" applyAlignment="1">
      <alignment vertical="center"/>
    </xf>
    <xf numFmtId="9" fontId="19" fillId="2" borderId="5" xfId="0" applyNumberFormat="1" applyFont="1" applyFill="1" applyBorder="1" applyAlignment="1">
      <alignment horizontal="center" vertical="center"/>
    </xf>
    <xf numFmtId="0" fontId="19" fillId="2" borderId="5" xfId="0" applyFont="1" applyFill="1" applyBorder="1" applyAlignment="1">
      <alignment wrapText="1"/>
    </xf>
    <xf numFmtId="0" fontId="19" fillId="2" borderId="6" xfId="0" applyFont="1" applyFill="1" applyBorder="1" applyAlignment="1">
      <alignment vertical="center"/>
    </xf>
    <xf numFmtId="0" fontId="19" fillId="2" borderId="0" xfId="0" applyFont="1" applyFill="1" applyBorder="1"/>
    <xf numFmtId="0" fontId="19" fillId="2" borderId="0" xfId="0" applyFont="1" applyFill="1" applyBorder="1" applyAlignment="1">
      <alignment vertical="center"/>
    </xf>
    <xf numFmtId="0" fontId="19" fillId="2" borderId="0" xfId="0" applyFont="1" applyFill="1" applyBorder="1" applyAlignment="1">
      <alignment horizontal="center" vertical="center"/>
    </xf>
    <xf numFmtId="0" fontId="19" fillId="0" borderId="0" xfId="0" applyFont="1" applyFill="1" applyBorder="1" applyAlignment="1">
      <alignment vertical="center"/>
    </xf>
    <xf numFmtId="9" fontId="19" fillId="2" borderId="0" xfId="0" applyNumberFormat="1" applyFont="1" applyFill="1" applyBorder="1" applyAlignment="1">
      <alignment horizontal="center" vertical="center"/>
    </xf>
    <xf numFmtId="0" fontId="19" fillId="2" borderId="0" xfId="0" applyFont="1" applyFill="1" applyBorder="1" applyAlignment="1">
      <alignment wrapText="1"/>
    </xf>
    <xf numFmtId="0" fontId="19" fillId="2" borderId="7" xfId="0" applyFont="1" applyFill="1" applyBorder="1" applyAlignment="1">
      <alignment vertical="center"/>
    </xf>
    <xf numFmtId="9" fontId="29" fillId="3" borderId="1" xfId="0" applyNumberFormat="1" applyFont="1" applyFill="1" applyBorder="1" applyAlignment="1" applyProtection="1">
      <alignment horizontal="center" vertical="center" wrapText="1"/>
      <protection locked="0"/>
    </xf>
    <xf numFmtId="0" fontId="15" fillId="6" borderId="2" xfId="0" applyFont="1" applyFill="1" applyBorder="1" applyAlignment="1">
      <alignment horizontal="center" vertical="center"/>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9" fillId="6" borderId="3" xfId="1" applyFont="1" applyFill="1" applyBorder="1" applyAlignment="1" applyProtection="1">
      <alignment horizontal="center" vertical="center" wrapText="1"/>
      <protection locked="0"/>
    </xf>
    <xf numFmtId="9" fontId="29" fillId="6" borderId="3" xfId="1" applyNumberFormat="1" applyFont="1" applyFill="1" applyBorder="1" applyAlignment="1" applyProtection="1">
      <alignment horizontal="center" vertical="center" wrapText="1"/>
      <protection locked="0"/>
    </xf>
    <xf numFmtId="0" fontId="29" fillId="6" borderId="6" xfId="0" applyFont="1" applyFill="1" applyBorder="1" applyAlignment="1" applyProtection="1">
      <alignment horizontal="center" vertical="center" wrapText="1"/>
      <protection locked="0"/>
    </xf>
    <xf numFmtId="9" fontId="29" fillId="6" borderId="3" xfId="0" applyNumberFormat="1" applyFont="1" applyFill="1" applyBorder="1" applyAlignment="1" applyProtection="1">
      <alignment horizontal="center" vertical="center" wrapText="1"/>
      <protection locked="0"/>
    </xf>
    <xf numFmtId="171" fontId="30" fillId="6" borderId="3" xfId="0" applyNumberFormat="1" applyFont="1" applyFill="1" applyBorder="1" applyAlignment="1" applyProtection="1">
      <alignment horizontal="center" vertical="center" wrapText="1"/>
      <protection locked="0"/>
    </xf>
    <xf numFmtId="0" fontId="29" fillId="6" borderId="3" xfId="0" applyFont="1" applyFill="1" applyBorder="1" applyAlignment="1" applyProtection="1">
      <alignment horizontal="center" vertical="center" wrapText="1"/>
      <protection locked="0"/>
    </xf>
    <xf numFmtId="0" fontId="30" fillId="6" borderId="3" xfId="0" applyFont="1" applyFill="1" applyBorder="1" applyAlignment="1" applyProtection="1">
      <alignment vertical="center" wrapText="1"/>
      <protection locked="0"/>
    </xf>
    <xf numFmtId="0" fontId="29" fillId="6" borderId="3" xfId="0" applyFont="1" applyFill="1" applyBorder="1" applyAlignment="1" applyProtection="1">
      <alignment vertical="center" wrapText="1"/>
      <protection locked="0"/>
    </xf>
    <xf numFmtId="0" fontId="30" fillId="6" borderId="3" xfId="0" applyFont="1" applyFill="1" applyBorder="1" applyAlignment="1" applyProtection="1">
      <alignment horizontal="center" vertical="center" wrapText="1"/>
      <protection locked="0"/>
    </xf>
    <xf numFmtId="172" fontId="30" fillId="6" borderId="3" xfId="0" applyNumberFormat="1" applyFont="1" applyFill="1" applyBorder="1" applyAlignment="1" applyProtection="1">
      <alignment horizontal="center" vertical="center" wrapText="1"/>
      <protection locked="0"/>
    </xf>
    <xf numFmtId="177" fontId="30" fillId="0" borderId="1" xfId="0" applyNumberFormat="1" applyFont="1" applyFill="1" applyBorder="1" applyAlignment="1" applyProtection="1">
      <alignment horizontal="center" vertical="center" wrapText="1"/>
      <protection locked="0"/>
    </xf>
    <xf numFmtId="9" fontId="30" fillId="0" borderId="1" xfId="30" applyNumberFormat="1" applyFont="1" applyFill="1" applyBorder="1" applyAlignment="1" applyProtection="1">
      <alignment horizontal="center" vertical="center" wrapText="1"/>
      <protection locked="0"/>
    </xf>
    <xf numFmtId="0" fontId="30" fillId="0" borderId="1" xfId="0" quotePrefix="1" applyFont="1" applyFill="1" applyBorder="1" applyAlignment="1">
      <alignment horizontal="center" vertical="center"/>
    </xf>
    <xf numFmtId="0" fontId="30" fillId="0" borderId="1" xfId="0" quotePrefix="1" applyFont="1" applyFill="1" applyBorder="1" applyAlignment="1">
      <alignment horizontal="center" vertical="center" wrapText="1"/>
    </xf>
    <xf numFmtId="177" fontId="30" fillId="0" borderId="1" xfId="10" applyNumberFormat="1" applyFont="1" applyFill="1" applyBorder="1" applyAlignment="1">
      <alignment horizontal="center" vertical="center"/>
    </xf>
    <xf numFmtId="0" fontId="29" fillId="0" borderId="1" xfId="0" applyFont="1" applyFill="1" applyBorder="1" applyAlignment="1" applyProtection="1">
      <alignment vertical="center" wrapText="1"/>
      <protection locked="0"/>
    </xf>
    <xf numFmtId="177" fontId="30" fillId="0" borderId="1" xfId="11"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1" xfId="0" quotePrefix="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177" fontId="30" fillId="0" borderId="1" xfId="0" quotePrefix="1" applyNumberFormat="1" applyFont="1" applyFill="1" applyBorder="1" applyAlignment="1">
      <alignment horizontal="center" vertical="center"/>
    </xf>
    <xf numFmtId="177" fontId="30" fillId="0" borderId="1" xfId="0" quotePrefix="1" applyNumberFormat="1" applyFont="1" applyFill="1" applyBorder="1" applyAlignment="1">
      <alignment horizontal="left" vertical="center" wrapText="1"/>
    </xf>
    <xf numFmtId="0" fontId="30" fillId="0" borderId="1" xfId="0" applyFont="1" applyFill="1" applyBorder="1" applyAlignment="1">
      <alignment horizontal="left" vertical="center" wrapText="1"/>
    </xf>
    <xf numFmtId="177" fontId="30" fillId="0" borderId="1" xfId="0" applyNumberFormat="1" applyFont="1" applyFill="1" applyBorder="1" applyAlignment="1">
      <alignment horizontal="center" vertical="center" wrapText="1"/>
    </xf>
    <xf numFmtId="177" fontId="30" fillId="0" borderId="1" xfId="0" quotePrefix="1" applyNumberFormat="1" applyFont="1" applyFill="1" applyBorder="1" applyAlignment="1">
      <alignment horizontal="center" vertical="center" wrapText="1"/>
    </xf>
    <xf numFmtId="177" fontId="30" fillId="0" borderId="1" xfId="0" quotePrefix="1" applyNumberFormat="1" applyFont="1" applyFill="1" applyBorder="1" applyAlignment="1">
      <alignment vertical="center" wrapText="1"/>
    </xf>
    <xf numFmtId="177" fontId="30" fillId="0" borderId="1" xfId="30" applyNumberFormat="1" applyFont="1" applyFill="1" applyBorder="1" applyAlignment="1">
      <alignment horizontal="center" vertical="center" wrapText="1"/>
    </xf>
    <xf numFmtId="0" fontId="29" fillId="0" borderId="1" xfId="1" applyFont="1" applyFill="1" applyBorder="1" applyAlignment="1" applyProtection="1">
      <alignment horizontal="center" vertical="center" wrapText="1"/>
      <protection locked="0"/>
    </xf>
    <xf numFmtId="0" fontId="29" fillId="0" borderId="1" xfId="1" applyFont="1" applyFill="1" applyBorder="1" applyAlignment="1" applyProtection="1">
      <alignment vertical="center" wrapText="1"/>
      <protection locked="0"/>
    </xf>
    <xf numFmtId="9" fontId="29" fillId="0" borderId="1" xfId="1"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vertical="center" wrapText="1"/>
      <protection locked="0"/>
    </xf>
    <xf numFmtId="0" fontId="31" fillId="0" borderId="1" xfId="0" quotePrefix="1" applyFont="1" applyFill="1" applyBorder="1" applyAlignment="1">
      <alignment horizontal="center" vertical="center"/>
    </xf>
    <xf numFmtId="0" fontId="3" fillId="0" borderId="1" xfId="0" applyFont="1" applyFill="1" applyBorder="1" applyAlignment="1">
      <alignment horizontal="left" vertical="center" wrapText="1"/>
    </xf>
    <xf numFmtId="0" fontId="30" fillId="0" borderId="1" xfId="0" applyFont="1" applyFill="1" applyBorder="1" applyAlignment="1">
      <alignment vertical="center" wrapText="1"/>
    </xf>
    <xf numFmtId="0" fontId="30" fillId="0" borderId="1" xfId="0" quotePrefix="1" applyFont="1" applyFill="1" applyBorder="1" applyAlignment="1">
      <alignment horizontal="left" vertical="center"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2" fillId="0" borderId="1" xfId="30" applyFont="1" applyFill="1" applyBorder="1" applyAlignment="1">
      <alignment horizontal="center" vertical="center" wrapText="1"/>
    </xf>
    <xf numFmtId="175" fontId="3" fillId="0" borderId="3" xfId="40" applyNumberFormat="1" applyFont="1" applyFill="1" applyBorder="1" applyAlignment="1">
      <alignment vertical="center" wrapText="1"/>
    </xf>
    <xf numFmtId="175" fontId="3" fillId="0" borderId="1" xfId="40" applyNumberFormat="1" applyFont="1" applyFill="1" applyBorder="1" applyAlignment="1">
      <alignment vertical="center" wrapText="1"/>
    </xf>
    <xf numFmtId="9" fontId="2" fillId="0" borderId="2" xfId="30" applyFont="1" applyFill="1" applyBorder="1" applyAlignment="1">
      <alignment horizontal="center" vertical="center" wrapText="1"/>
    </xf>
    <xf numFmtId="0" fontId="4" fillId="0" borderId="1" xfId="0" applyFont="1" applyFill="1" applyBorder="1" applyAlignment="1">
      <alignment horizontal="left" vertical="center" wrapText="1"/>
    </xf>
    <xf numFmtId="0" fontId="29" fillId="2" borderId="1" xfId="0" applyFont="1" applyFill="1" applyBorder="1" applyAlignment="1"/>
    <xf numFmtId="0" fontId="29" fillId="2" borderId="1" xfId="0" applyFont="1" applyFill="1" applyBorder="1" applyAlignment="1">
      <alignment horizontal="center"/>
    </xf>
    <xf numFmtId="0" fontId="2" fillId="2" borderId="5" xfId="0" applyFont="1" applyFill="1" applyBorder="1"/>
    <xf numFmtId="0" fontId="2" fillId="2" borderId="5" xfId="0" applyFont="1" applyFill="1" applyBorder="1" applyAlignment="1">
      <alignment vertical="center"/>
    </xf>
    <xf numFmtId="0" fontId="2" fillId="0" borderId="5" xfId="0" applyFont="1" applyFill="1" applyBorder="1" applyAlignment="1">
      <alignment vertical="center"/>
    </xf>
    <xf numFmtId="0" fontId="2" fillId="2" borderId="5" xfId="0" applyFont="1" applyFill="1" applyBorder="1" applyAlignment="1">
      <alignment wrapText="1"/>
    </xf>
    <xf numFmtId="0" fontId="2" fillId="2" borderId="6"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wrapText="1"/>
    </xf>
    <xf numFmtId="0" fontId="2" fillId="2" borderId="7" xfId="0" applyFont="1" applyFill="1" applyBorder="1" applyAlignment="1">
      <alignment vertical="center"/>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2" fillId="0" borderId="1" xfId="0" applyFont="1" applyFill="1" applyBorder="1" applyAlignment="1">
      <alignment horizontal="justify" vertical="center"/>
    </xf>
    <xf numFmtId="14" fontId="2" fillId="0" borderId="1" xfId="0" applyNumberFormat="1" applyFont="1" applyFill="1" applyBorder="1" applyAlignment="1">
      <alignment horizontal="center" vertical="center" wrapText="1"/>
    </xf>
    <xf numFmtId="175" fontId="2" fillId="0" borderId="1" xfId="0" applyNumberFormat="1" applyFont="1" applyFill="1" applyBorder="1" applyAlignment="1">
      <alignment horizontal="right" vertical="center" wrapText="1"/>
    </xf>
    <xf numFmtId="175"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34" fillId="0" borderId="1" xfId="42" applyFont="1" applyFill="1" applyBorder="1" applyAlignment="1" applyProtection="1">
      <alignment horizontal="center" vertical="center" wrapText="1"/>
    </xf>
    <xf numFmtId="0" fontId="2" fillId="0" borderId="1" xfId="45" applyFont="1" applyFill="1" applyBorder="1" applyAlignment="1" applyProtection="1">
      <alignment horizontal="left" vertical="center" wrapText="1"/>
      <protection locked="0"/>
    </xf>
    <xf numFmtId="0" fontId="2" fillId="0" borderId="1" xfId="45" applyFont="1" applyFill="1" applyBorder="1" applyAlignment="1">
      <alignment horizontal="left" vertical="center" wrapText="1"/>
    </xf>
    <xf numFmtId="175" fontId="2" fillId="0" borderId="1" xfId="0" applyNumberFormat="1" applyFont="1" applyFill="1" applyBorder="1" applyAlignment="1">
      <alignment vertical="center" wrapText="1"/>
    </xf>
    <xf numFmtId="0" fontId="34" fillId="0" borderId="1" xfId="43" applyFont="1" applyFill="1" applyBorder="1" applyAlignment="1" applyProtection="1">
      <alignment horizontal="center" vertical="center" wrapText="1"/>
    </xf>
    <xf numFmtId="9" fontId="2" fillId="0" borderId="1" xfId="43" applyNumberFormat="1" applyFont="1" applyFill="1" applyBorder="1" applyAlignment="1" applyProtection="1">
      <alignment horizontal="center" vertical="center" wrapText="1"/>
    </xf>
    <xf numFmtId="0" fontId="2" fillId="0" borderId="1" xfId="43" quotePrefix="1" applyFont="1" applyFill="1" applyBorder="1" applyAlignment="1">
      <alignment horizontal="center" vertical="center"/>
    </xf>
    <xf numFmtId="0" fontId="2" fillId="0" borderId="1" xfId="43" quotePrefix="1" applyFont="1" applyFill="1" applyBorder="1" applyAlignment="1">
      <alignment horizontal="center" vertical="center" wrapText="1"/>
    </xf>
    <xf numFmtId="175" fontId="2" fillId="0" borderId="1" xfId="40" applyNumberFormat="1" applyFont="1" applyFill="1" applyBorder="1" applyAlignment="1">
      <alignment horizontal="right" vertical="center" wrapText="1"/>
    </xf>
    <xf numFmtId="0" fontId="35" fillId="0" borderId="1" xfId="44" applyFont="1" applyFill="1" applyBorder="1" applyAlignment="1">
      <alignment horizontal="left" vertical="center" wrapText="1"/>
    </xf>
    <xf numFmtId="42" fontId="2" fillId="0" borderId="1" xfId="41" applyFont="1" applyFill="1" applyBorder="1" applyAlignment="1">
      <alignment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wrapText="1"/>
    </xf>
    <xf numFmtId="9" fontId="2" fillId="0" borderId="1" xfId="30" applyFont="1" applyFill="1" applyBorder="1" applyAlignment="1">
      <alignment horizontal="center" vertical="center"/>
    </xf>
    <xf numFmtId="0" fontId="34" fillId="0" borderId="1" xfId="46" applyFont="1" applyFill="1" applyBorder="1" applyAlignment="1" applyProtection="1">
      <alignment horizontal="justify" vertical="center" wrapText="1"/>
    </xf>
    <xf numFmtId="3" fontId="2" fillId="0" borderId="1" xfId="0" applyNumberFormat="1" applyFont="1" applyFill="1" applyBorder="1" applyAlignment="1">
      <alignment horizontal="center" vertical="center" wrapText="1"/>
    </xf>
    <xf numFmtId="0" fontId="2" fillId="0" borderId="1" xfId="42" applyFont="1" applyFill="1" applyBorder="1" applyAlignment="1" applyProtection="1">
      <alignment horizontal="left" vertical="center" wrapText="1"/>
    </xf>
    <xf numFmtId="0" fontId="35" fillId="0" borderId="1" xfId="42" applyFont="1" applyFill="1" applyBorder="1" applyAlignment="1" applyProtection="1">
      <alignment horizontal="center" vertical="center" wrapText="1"/>
      <protection locked="0"/>
    </xf>
    <xf numFmtId="0" fontId="35" fillId="0" borderId="1" xfId="42" quotePrefix="1" applyFont="1" applyFill="1" applyBorder="1" applyAlignment="1">
      <alignment horizontal="center" vertical="center"/>
    </xf>
    <xf numFmtId="0" fontId="2" fillId="0" borderId="1" xfId="42" quotePrefix="1" applyFont="1" applyFill="1" applyBorder="1" applyAlignment="1">
      <alignment horizontal="center" vertical="center" wrapText="1"/>
    </xf>
    <xf numFmtId="42" fontId="2" fillId="0" borderId="1" xfId="41" applyFont="1" applyFill="1" applyBorder="1" applyAlignment="1">
      <alignment vertical="center"/>
    </xf>
    <xf numFmtId="177" fontId="2" fillId="0" borderId="1" xfId="0" applyNumberFormat="1" applyFont="1" applyFill="1" applyBorder="1" applyAlignment="1">
      <alignment horizontal="right" vertical="center"/>
    </xf>
    <xf numFmtId="0" fontId="2" fillId="0" borderId="1" xfId="42" applyFont="1" applyFill="1" applyBorder="1" applyAlignment="1">
      <alignment horizontal="left" vertical="center" wrapText="1"/>
    </xf>
    <xf numFmtId="0" fontId="2" fillId="0" borderId="1" xfId="42" applyFont="1" applyFill="1" applyBorder="1" applyAlignment="1" applyProtection="1">
      <alignment horizontal="center" vertical="center" wrapText="1"/>
      <protection locked="0"/>
    </xf>
    <xf numFmtId="0" fontId="2" fillId="0" borderId="1" xfId="42" quotePrefix="1" applyFont="1" applyFill="1" applyBorder="1" applyAlignment="1">
      <alignment horizontal="center" vertical="center"/>
    </xf>
    <xf numFmtId="175" fontId="2" fillId="0" borderId="1" xfId="0" applyNumberFormat="1" applyFont="1" applyFill="1" applyBorder="1" applyAlignment="1">
      <alignment vertical="center"/>
    </xf>
    <xf numFmtId="182" fontId="2" fillId="0" borderId="1" xfId="43" applyNumberFormat="1" applyFont="1" applyFill="1" applyBorder="1" applyAlignment="1">
      <alignment vertical="center"/>
    </xf>
    <xf numFmtId="177" fontId="2" fillId="0" borderId="1" xfId="42" applyNumberFormat="1" applyFont="1" applyFill="1" applyBorder="1" applyAlignment="1">
      <alignment vertical="center"/>
    </xf>
    <xf numFmtId="182" fontId="2" fillId="0" borderId="1" xfId="42" applyNumberFormat="1" applyFont="1" applyFill="1" applyBorder="1" applyAlignment="1">
      <alignment vertical="center"/>
    </xf>
    <xf numFmtId="0" fontId="3" fillId="0" borderId="4" xfId="0" quotePrefix="1" applyFont="1" applyFill="1" applyBorder="1" applyAlignment="1">
      <alignment vertical="center" wrapText="1"/>
    </xf>
    <xf numFmtId="41" fontId="3" fillId="0" borderId="1" xfId="39" applyFont="1" applyFill="1" applyBorder="1" applyAlignment="1">
      <alignment horizontal="center" vertical="center" wrapText="1"/>
    </xf>
    <xf numFmtId="0" fontId="4" fillId="0" borderId="1" xfId="0" applyFont="1" applyFill="1" applyBorder="1" applyAlignment="1">
      <alignment horizontal="center" vertical="center"/>
    </xf>
    <xf numFmtId="41" fontId="3" fillId="0" borderId="3" xfId="39" applyFont="1" applyFill="1" applyBorder="1" applyAlignment="1">
      <alignment horizontal="center" vertical="center" wrapText="1"/>
    </xf>
    <xf numFmtId="41" fontId="3" fillId="0" borderId="4" xfId="39" applyFont="1" applyFill="1" applyBorder="1" applyAlignment="1">
      <alignment horizontal="center" vertical="center" wrapText="1"/>
    </xf>
    <xf numFmtId="0" fontId="28" fillId="14" borderId="15" xfId="0" applyFont="1" applyFill="1" applyBorder="1"/>
    <xf numFmtId="0" fontId="28" fillId="14" borderId="15" xfId="0" applyFont="1" applyFill="1" applyBorder="1" applyAlignment="1">
      <alignment horizontal="center"/>
    </xf>
    <xf numFmtId="0" fontId="11" fillId="14" borderId="16" xfId="0" applyFont="1" applyFill="1" applyBorder="1"/>
    <xf numFmtId="9" fontId="11" fillId="14" borderId="16" xfId="30" applyFont="1" applyFill="1" applyBorder="1" applyAlignment="1">
      <alignment horizontal="center"/>
    </xf>
    <xf numFmtId="0" fontId="11" fillId="14" borderId="16" xfId="0" applyFont="1" applyFill="1" applyBorder="1" applyAlignment="1">
      <alignment vertical="center"/>
    </xf>
    <xf numFmtId="0" fontId="11" fillId="14" borderId="16" xfId="0" applyFont="1" applyFill="1" applyBorder="1" applyAlignment="1">
      <alignment horizontal="center" vertical="center"/>
    </xf>
    <xf numFmtId="0" fontId="11" fillId="0" borderId="16" xfId="0" applyFont="1" applyBorder="1" applyAlignment="1">
      <alignment vertical="center"/>
    </xf>
    <xf numFmtId="9" fontId="11" fillId="14" borderId="16" xfId="30" applyFont="1" applyFill="1" applyBorder="1" applyAlignment="1">
      <alignment horizontal="center" vertical="center"/>
    </xf>
    <xf numFmtId="0" fontId="11" fillId="14" borderId="16" xfId="0" applyFont="1" applyFill="1" applyBorder="1" applyAlignment="1">
      <alignment wrapText="1"/>
    </xf>
    <xf numFmtId="0" fontId="11" fillId="14" borderId="17" xfId="0" applyFont="1" applyFill="1" applyBorder="1" applyAlignment="1">
      <alignment vertical="center"/>
    </xf>
    <xf numFmtId="0" fontId="11" fillId="14" borderId="0" xfId="0" applyFont="1" applyFill="1" applyBorder="1"/>
    <xf numFmtId="9" fontId="11" fillId="14" borderId="0" xfId="30" applyFont="1" applyFill="1" applyBorder="1" applyAlignment="1">
      <alignment horizontal="center"/>
    </xf>
    <xf numFmtId="0" fontId="11" fillId="14" borderId="0" xfId="0" applyFont="1" applyFill="1" applyBorder="1" applyAlignment="1">
      <alignment vertical="center"/>
    </xf>
    <xf numFmtId="0" fontId="11" fillId="14" borderId="0" xfId="0" applyFont="1" applyFill="1" applyBorder="1" applyAlignment="1">
      <alignment horizontal="center" vertical="center"/>
    </xf>
    <xf numFmtId="0" fontId="11" fillId="0" borderId="0" xfId="0" applyFont="1" applyAlignment="1">
      <alignment vertical="center"/>
    </xf>
    <xf numFmtId="9" fontId="11" fillId="14" borderId="0" xfId="30" applyFont="1" applyFill="1" applyBorder="1" applyAlignment="1">
      <alignment horizontal="center" vertical="center"/>
    </xf>
    <xf numFmtId="0" fontId="11" fillId="14" borderId="0" xfId="0" applyFont="1" applyFill="1" applyBorder="1" applyAlignment="1">
      <alignment wrapText="1"/>
    </xf>
    <xf numFmtId="0" fontId="11" fillId="14" borderId="18" xfId="0" applyFont="1" applyFill="1" applyBorder="1" applyAlignment="1">
      <alignment vertical="center"/>
    </xf>
    <xf numFmtId="9" fontId="16" fillId="15" borderId="15" xfId="0" applyNumberFormat="1" applyFont="1" applyFill="1" applyBorder="1" applyAlignment="1">
      <alignment horizontal="center" vertical="center" wrapText="1"/>
    </xf>
    <xf numFmtId="0" fontId="16" fillId="16" borderId="23" xfId="0" applyFont="1" applyFill="1" applyBorder="1" applyAlignment="1">
      <alignment horizontal="center" vertical="center"/>
    </xf>
    <xf numFmtId="9" fontId="16" fillId="16" borderId="23" xfId="30" applyFont="1" applyFill="1" applyBorder="1" applyAlignment="1">
      <alignment horizontal="center" vertical="center"/>
    </xf>
    <xf numFmtId="0" fontId="16" fillId="16" borderId="23" xfId="0" applyFont="1" applyFill="1" applyBorder="1" applyAlignment="1">
      <alignment horizontal="center" vertical="center" wrapText="1"/>
    </xf>
    <xf numFmtId="0" fontId="16" fillId="16" borderId="19" xfId="0" applyFont="1" applyFill="1" applyBorder="1" applyAlignment="1">
      <alignment horizontal="center" vertical="center" wrapText="1"/>
    </xf>
    <xf numFmtId="9" fontId="16" fillId="16" borderId="19" xfId="0" applyNumberFormat="1" applyFont="1" applyFill="1" applyBorder="1" applyAlignment="1">
      <alignment horizontal="center" vertical="center" wrapText="1"/>
    </xf>
    <xf numFmtId="0" fontId="16" fillId="16" borderId="18" xfId="0" applyFont="1" applyFill="1" applyBorder="1" applyAlignment="1">
      <alignment horizontal="center" vertical="center" wrapText="1"/>
    </xf>
    <xf numFmtId="9" fontId="16" fillId="16" borderId="19" xfId="30" applyFont="1" applyFill="1" applyBorder="1" applyAlignment="1">
      <alignment horizontal="center" vertical="center" wrapText="1"/>
    </xf>
    <xf numFmtId="183" fontId="11" fillId="16" borderId="19" xfId="0" applyNumberFormat="1" applyFont="1" applyFill="1" applyBorder="1" applyAlignment="1">
      <alignment horizontal="center" vertical="center" wrapText="1"/>
    </xf>
    <xf numFmtId="0" fontId="11" fillId="16" borderId="19" xfId="0" applyFont="1" applyFill="1" applyBorder="1" applyAlignment="1">
      <alignment vertical="center" wrapText="1"/>
    </xf>
    <xf numFmtId="0" fontId="16" fillId="16" borderId="19" xfId="0" applyFont="1" applyFill="1" applyBorder="1" applyAlignment="1">
      <alignment vertical="center" wrapText="1"/>
    </xf>
    <xf numFmtId="0" fontId="11" fillId="16" borderId="19" xfId="0" applyFont="1" applyFill="1" applyBorder="1" applyAlignment="1">
      <alignment horizontal="center" vertical="center" wrapText="1"/>
    </xf>
    <xf numFmtId="184" fontId="11" fillId="16" borderId="19" xfId="0" applyNumberFormat="1" applyFont="1" applyFill="1" applyBorder="1" applyAlignment="1">
      <alignment horizontal="center" vertical="center" wrapText="1"/>
    </xf>
    <xf numFmtId="0" fontId="36" fillId="0" borderId="1" xfId="0" applyFont="1" applyFill="1" applyBorder="1" applyAlignment="1">
      <alignment horizontal="justify" vertical="center"/>
    </xf>
    <xf numFmtId="175" fontId="11" fillId="0" borderId="1" xfId="0" applyNumberFormat="1" applyFont="1" applyFill="1" applyBorder="1" applyAlignment="1">
      <alignment horizontal="center" vertical="center"/>
    </xf>
    <xf numFmtId="175" fontId="0" fillId="0" borderId="1" xfId="0" applyNumberFormat="1" applyFont="1" applyFill="1" applyBorder="1" applyAlignment="1">
      <alignment horizontal="center" vertical="center"/>
    </xf>
    <xf numFmtId="9" fontId="11" fillId="0" borderId="1" xfId="3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vertical="center"/>
    </xf>
    <xf numFmtId="0" fontId="29" fillId="0" borderId="1" xfId="0"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30" fillId="0" borderId="1" xfId="0" applyFont="1" applyFill="1" applyBorder="1"/>
    <xf numFmtId="0" fontId="30" fillId="0" borderId="1" xfId="0" applyFont="1" applyFill="1" applyBorder="1" applyAlignment="1">
      <alignment wrapText="1"/>
    </xf>
    <xf numFmtId="0" fontId="30" fillId="0" borderId="1" xfId="0" applyFont="1" applyFill="1" applyBorder="1" applyAlignment="1">
      <alignment horizontal="justify" vertical="center" wrapText="1"/>
    </xf>
    <xf numFmtId="9" fontId="30" fillId="0" borderId="1" xfId="0" applyNumberFormat="1" applyFont="1" applyFill="1" applyBorder="1" applyAlignment="1">
      <alignment horizontal="center" vertical="center" wrapText="1"/>
    </xf>
    <xf numFmtId="9" fontId="30" fillId="0" borderId="1" xfId="30" applyFont="1" applyFill="1" applyBorder="1" applyAlignment="1">
      <alignment horizontal="center" vertical="center" wrapText="1"/>
    </xf>
    <xf numFmtId="14" fontId="30" fillId="0" borderId="1" xfId="0" applyNumberFormat="1" applyFont="1" applyFill="1" applyBorder="1" applyAlignment="1">
      <alignment vertical="center" wrapText="1"/>
    </xf>
    <xf numFmtId="0" fontId="30" fillId="0" borderId="1" xfId="0" applyFont="1" applyFill="1" applyBorder="1" applyAlignment="1">
      <alignment horizontal="center" vertical="center"/>
    </xf>
    <xf numFmtId="177" fontId="30" fillId="0" borderId="1" xfId="0" applyNumberFormat="1" applyFont="1" applyFill="1" applyBorder="1"/>
    <xf numFmtId="177" fontId="39" fillId="0" borderId="1" xfId="4" applyNumberFormat="1" applyFont="1" applyFill="1" applyBorder="1" applyAlignment="1">
      <alignment horizontal="center" vertical="center"/>
    </xf>
    <xf numFmtId="177" fontId="40" fillId="0" borderId="1" xfId="10" applyNumberFormat="1" applyFont="1" applyFill="1" applyBorder="1" applyAlignment="1">
      <alignment horizontal="center" vertical="center"/>
    </xf>
    <xf numFmtId="177" fontId="30" fillId="0" borderId="1" xfId="0" applyNumberFormat="1" applyFont="1" applyFill="1" applyBorder="1" applyAlignment="1">
      <alignment horizontal="center" vertical="center"/>
    </xf>
    <xf numFmtId="0" fontId="40" fillId="0" borderId="1" xfId="0" quotePrefix="1" applyFont="1" applyFill="1" applyBorder="1" applyAlignment="1">
      <alignment horizontal="center" vertical="center" wrapText="1"/>
    </xf>
    <xf numFmtId="0" fontId="30" fillId="0" borderId="1" xfId="0" applyFont="1" applyFill="1" applyBorder="1" applyAlignment="1">
      <alignment horizontal="left"/>
    </xf>
    <xf numFmtId="177" fontId="40" fillId="0" borderId="1" xfId="4" applyNumberFormat="1" applyFont="1" applyFill="1" applyBorder="1" applyAlignment="1">
      <alignment horizontal="center" vertical="center"/>
    </xf>
    <xf numFmtId="9" fontId="30" fillId="0" borderId="1" xfId="30" applyFont="1" applyFill="1" applyBorder="1" applyAlignment="1">
      <alignment horizontal="center" vertical="center"/>
    </xf>
    <xf numFmtId="178" fontId="30" fillId="0" borderId="1" xfId="0" quotePrefix="1" applyNumberFormat="1" applyFont="1" applyFill="1" applyBorder="1" applyAlignment="1">
      <alignment horizontal="center" vertical="center"/>
    </xf>
    <xf numFmtId="178" fontId="30" fillId="0" borderId="1" xfId="0" quotePrefix="1" applyNumberFormat="1" applyFont="1" applyFill="1" applyBorder="1" applyAlignment="1">
      <alignment horizontal="center" vertical="center" wrapText="1"/>
    </xf>
    <xf numFmtId="178" fontId="30" fillId="0" borderId="1" xfId="0" applyNumberFormat="1" applyFont="1" applyFill="1" applyBorder="1" applyAlignment="1">
      <alignment horizontal="center" vertical="center"/>
    </xf>
    <xf numFmtId="178" fontId="30" fillId="0" borderId="1" xfId="10" applyNumberFormat="1" applyFont="1" applyFill="1" applyBorder="1" applyAlignment="1">
      <alignment horizontal="center" vertical="center"/>
    </xf>
    <xf numFmtId="3" fontId="30" fillId="0" borderId="1" xfId="0" applyNumberFormat="1" applyFont="1" applyFill="1" applyBorder="1" applyAlignment="1">
      <alignment horizontal="center" vertical="center" wrapText="1"/>
    </xf>
    <xf numFmtId="9" fontId="30" fillId="0" borderId="1" xfId="30" applyNumberFormat="1" applyFont="1" applyFill="1" applyBorder="1" applyAlignment="1">
      <alignment horizontal="center" vertical="center" wrapText="1"/>
    </xf>
    <xf numFmtId="166" fontId="30" fillId="0" borderId="1" xfId="4" applyFont="1" applyFill="1" applyBorder="1" applyAlignment="1">
      <alignment horizontal="center" vertical="center"/>
    </xf>
    <xf numFmtId="9" fontId="30" fillId="0" borderId="1" xfId="0" applyNumberFormat="1" applyFont="1" applyFill="1" applyBorder="1" applyAlignment="1">
      <alignment vertical="center" wrapText="1"/>
    </xf>
    <xf numFmtId="0" fontId="30" fillId="0" borderId="1" xfId="0" quotePrefix="1" applyFont="1" applyFill="1" applyBorder="1" applyAlignment="1">
      <alignment vertical="center" wrapText="1"/>
    </xf>
    <xf numFmtId="0" fontId="30" fillId="0" borderId="1" xfId="0" applyFont="1" applyFill="1" applyBorder="1" applyAlignment="1">
      <alignment vertical="center"/>
    </xf>
    <xf numFmtId="43" fontId="30" fillId="0" borderId="1" xfId="10" applyFont="1" applyFill="1" applyBorder="1" applyAlignment="1">
      <alignment horizontal="center" vertical="center"/>
    </xf>
    <xf numFmtId="1" fontId="30" fillId="0" borderId="1" xfId="0" applyNumberFormat="1" applyFont="1" applyFill="1" applyBorder="1" applyAlignment="1">
      <alignment horizontal="center" vertical="center" wrapText="1"/>
    </xf>
    <xf numFmtId="0" fontId="30" fillId="0" borderId="1" xfId="0" applyFont="1" applyFill="1" applyBorder="1" applyAlignment="1">
      <alignment vertical="top" wrapText="1"/>
    </xf>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wrapText="1"/>
    </xf>
    <xf numFmtId="44" fontId="3" fillId="0" borderId="1"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3" fillId="0" borderId="2" xfId="30" applyFont="1" applyFill="1" applyBorder="1" applyAlignment="1">
      <alignment horizontal="center"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11" fillId="0" borderId="1" xfId="0" applyFont="1" applyFill="1" applyBorder="1" applyAlignment="1">
      <alignment vertical="center" wrapText="1"/>
    </xf>
    <xf numFmtId="0" fontId="12" fillId="0" borderId="3" xfId="1" applyFont="1" applyFill="1" applyBorder="1" applyAlignment="1" applyProtection="1">
      <alignment horizontal="center" vertical="center" wrapText="1"/>
      <protection locked="0"/>
    </xf>
    <xf numFmtId="9" fontId="12" fillId="0" borderId="3" xfId="1"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wrapText="1"/>
      <protection locked="0"/>
    </xf>
    <xf numFmtId="9" fontId="2" fillId="0" borderId="3" xfId="0" applyNumberFormat="1" applyFont="1" applyFill="1" applyBorder="1" applyAlignment="1" applyProtection="1">
      <alignment horizontal="center" vertical="center" wrapText="1"/>
      <protection locked="0"/>
    </xf>
    <xf numFmtId="9" fontId="12" fillId="0" borderId="3" xfId="0" applyNumberFormat="1" applyFont="1" applyFill="1" applyBorder="1" applyAlignment="1" applyProtection="1">
      <alignment horizontal="center" vertical="center" wrapText="1"/>
      <protection locked="0"/>
    </xf>
    <xf numFmtId="171" fontId="2"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85" fontId="2" fillId="0" borderId="3" xfId="4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2" fillId="0" borderId="3" xfId="0" quotePrefix="1" applyFont="1" applyFill="1" applyBorder="1" applyAlignment="1" applyProtection="1">
      <alignment horizontal="center" vertical="center" wrapText="1"/>
      <protection locked="0"/>
    </xf>
    <xf numFmtId="0" fontId="11" fillId="0" borderId="1" xfId="0" applyFont="1" applyFill="1" applyBorder="1" applyAlignment="1">
      <alignment horizontal="center" vertical="top"/>
    </xf>
    <xf numFmtId="17" fontId="3" fillId="0" borderId="1" xfId="0" applyNumberFormat="1" applyFont="1" applyFill="1" applyBorder="1" applyAlignment="1">
      <alignment horizontal="center" vertical="center"/>
    </xf>
    <xf numFmtId="185" fontId="3" fillId="0" borderId="1" xfId="40" applyNumberFormat="1" applyFont="1" applyFill="1" applyBorder="1" applyAlignment="1">
      <alignment vertical="center"/>
    </xf>
    <xf numFmtId="0" fontId="12" fillId="0" borderId="1" xfId="0" applyFont="1" applyFill="1" applyBorder="1" applyAlignment="1" applyProtection="1">
      <alignment vertical="center" wrapText="1"/>
      <protection locked="0"/>
    </xf>
    <xf numFmtId="10" fontId="3" fillId="0" borderId="1" xfId="30" applyNumberFormat="1" applyFont="1" applyFill="1" applyBorder="1" applyAlignment="1">
      <alignment vertical="center"/>
    </xf>
    <xf numFmtId="9" fontId="4" fillId="0" borderId="1" xfId="30" applyFont="1" applyFill="1" applyBorder="1" applyAlignment="1">
      <alignment vertical="center"/>
    </xf>
    <xf numFmtId="0" fontId="3" fillId="0" borderId="1" xfId="0" quotePrefix="1" applyFont="1" applyFill="1" applyBorder="1" applyAlignment="1">
      <alignment horizontal="center" vertical="center" wrapText="1"/>
    </xf>
    <xf numFmtId="0" fontId="3" fillId="0" borderId="2" xfId="0" quotePrefix="1" applyFont="1" applyFill="1" applyBorder="1" applyAlignment="1">
      <alignment vertical="center"/>
    </xf>
    <xf numFmtId="0" fontId="3" fillId="0" borderId="2" xfId="0" quotePrefix="1" applyFont="1" applyFill="1" applyBorder="1" applyAlignment="1">
      <alignment vertical="center" wrapText="1"/>
    </xf>
    <xf numFmtId="185" fontId="3" fillId="0" borderId="2" xfId="40" applyNumberFormat="1" applyFont="1" applyFill="1" applyBorder="1" applyAlignment="1">
      <alignment vertical="center"/>
    </xf>
    <xf numFmtId="185" fontId="3" fillId="0" borderId="4" xfId="40" applyNumberFormat="1" applyFont="1" applyFill="1" applyBorder="1" applyAlignment="1">
      <alignment vertical="center"/>
    </xf>
    <xf numFmtId="9" fontId="3" fillId="0" borderId="1" xfId="30" applyFont="1" applyFill="1" applyBorder="1" applyAlignment="1">
      <alignment horizontal="center" wrapText="1"/>
    </xf>
    <xf numFmtId="0" fontId="11" fillId="0" borderId="1" xfId="0" applyFont="1" applyFill="1" applyBorder="1" applyAlignment="1">
      <alignment horizontal="justify"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justify" vertical="center" wrapText="1"/>
    </xf>
    <xf numFmtId="175" fontId="38" fillId="0" borderId="1" xfId="0" applyNumberFormat="1" applyFont="1" applyFill="1" applyBorder="1" applyAlignment="1">
      <alignment horizontal="center" vertical="center"/>
    </xf>
    <xf numFmtId="9" fontId="11" fillId="0" borderId="1" xfId="0" applyNumberFormat="1" applyFont="1" applyFill="1" applyBorder="1" applyAlignment="1">
      <alignment horizontal="center" vertical="center" wrapText="1"/>
    </xf>
    <xf numFmtId="9" fontId="37" fillId="0" borderId="1" xfId="30" applyFont="1" applyFill="1" applyBorder="1" applyAlignment="1">
      <alignment horizontal="center" vertical="center"/>
    </xf>
    <xf numFmtId="0" fontId="3"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3" fillId="0" borderId="3" xfId="30" applyFont="1" applyFill="1" applyBorder="1" applyAlignment="1">
      <alignment horizontal="center" vertical="center"/>
    </xf>
    <xf numFmtId="9" fontId="3" fillId="0" borderId="4" xfId="30" applyFont="1" applyFill="1" applyBorder="1" applyAlignment="1">
      <alignment horizontal="center" vertical="center"/>
    </xf>
    <xf numFmtId="0" fontId="2" fillId="0" borderId="3" xfId="0" applyFont="1" applyFill="1" applyBorder="1" applyAlignment="1" applyProtection="1">
      <alignment horizontal="center" vertical="center" wrapText="1"/>
      <protection locked="0"/>
    </xf>
    <xf numFmtId="9" fontId="2" fillId="0" borderId="1" xfId="30" applyFont="1" applyFill="1" applyBorder="1" applyAlignment="1">
      <alignment horizontal="center" vertical="center"/>
    </xf>
    <xf numFmtId="0" fontId="3" fillId="0" borderId="4" xfId="0" applyFont="1" applyFill="1" applyBorder="1" applyAlignment="1">
      <alignment horizontal="justify" vertical="center" wrapText="1"/>
    </xf>
    <xf numFmtId="0" fontId="2" fillId="0" borderId="3"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71" fontId="11" fillId="17" borderId="1" xfId="0" applyNumberFormat="1" applyFont="1" applyFill="1" applyBorder="1" applyAlignment="1">
      <alignment horizontal="center" vertical="center" wrapText="1"/>
    </xf>
    <xf numFmtId="0" fontId="0" fillId="0" borderId="1" xfId="0" applyFont="1" applyBorder="1" applyAlignment="1"/>
    <xf numFmtId="9" fontId="11" fillId="0" borderId="1" xfId="0" applyNumberFormat="1" applyFont="1" applyBorder="1" applyAlignment="1">
      <alignment vertical="center"/>
    </xf>
    <xf numFmtId="0" fontId="37" fillId="0" borderId="1" xfId="0" applyFont="1" applyFill="1" applyBorder="1" applyAlignment="1">
      <alignment horizontal="justify" vertical="center"/>
    </xf>
    <xf numFmtId="0" fontId="37" fillId="0" borderId="1" xfId="0" applyFont="1" applyBorder="1" applyAlignment="1">
      <alignment horizontal="justify" vertical="center"/>
    </xf>
    <xf numFmtId="9" fontId="37" fillId="0" borderId="1" xfId="30" applyFont="1" applyBorder="1" applyAlignment="1">
      <alignment horizontal="center" vertical="center"/>
    </xf>
    <xf numFmtId="0" fontId="16" fillId="0" borderId="1" xfId="0" applyFont="1" applyBorder="1" applyAlignment="1">
      <alignment vertical="center" wrapText="1"/>
    </xf>
    <xf numFmtId="0" fontId="11" fillId="17" borderId="1" xfId="0" applyFont="1" applyFill="1" applyBorder="1" applyAlignment="1">
      <alignment wrapText="1"/>
    </xf>
    <xf numFmtId="0" fontId="11" fillId="0" borderId="1" xfId="0" applyFont="1" applyBorder="1" applyAlignment="1">
      <alignment vertical="center" wrapText="1"/>
    </xf>
    <xf numFmtId="9" fontId="11" fillId="17" borderId="1" xfId="30" applyFont="1" applyFill="1" applyBorder="1" applyAlignment="1">
      <alignment horizontal="center" wrapText="1"/>
    </xf>
    <xf numFmtId="0" fontId="11" fillId="0" borderId="1" xfId="0" applyFont="1" applyBorder="1" applyAlignment="1">
      <alignment vertical="top" wrapText="1"/>
    </xf>
    <xf numFmtId="0" fontId="11" fillId="17" borderId="1" xfId="0" applyFont="1" applyFill="1" applyBorder="1" applyAlignment="1">
      <alignment vertical="center" wrapText="1"/>
    </xf>
    <xf numFmtId="0" fontId="11" fillId="14" borderId="1" xfId="0" applyFont="1" applyFill="1" applyBorder="1" applyAlignment="1">
      <alignment vertical="center" wrapText="1"/>
    </xf>
    <xf numFmtId="9" fontId="11" fillId="17" borderId="1" xfId="30" applyFont="1" applyFill="1" applyBorder="1" applyAlignment="1">
      <alignment horizontal="center" vertical="center" wrapText="1"/>
    </xf>
    <xf numFmtId="0" fontId="11" fillId="0" borderId="1" xfId="0" applyFont="1" applyBorder="1" applyAlignment="1">
      <alignment wrapText="1"/>
    </xf>
    <xf numFmtId="0" fontId="16" fillId="0" borderId="1" xfId="0" applyFont="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11"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0" xfId="0" applyFont="1" applyAlignment="1">
      <alignment horizontal="center" wrapText="1"/>
    </xf>
    <xf numFmtId="177" fontId="3" fillId="0" borderId="0" xfId="0" applyNumberFormat="1" applyFont="1" applyAlignment="1">
      <alignment horizontal="center" vertical="center"/>
    </xf>
    <xf numFmtId="0" fontId="3" fillId="0" borderId="0" xfId="0" applyFont="1" applyAlignment="1">
      <alignment horizontal="justify" vertical="center" wrapText="1"/>
    </xf>
    <xf numFmtId="9" fontId="3" fillId="0" borderId="0" xfId="30" applyFont="1" applyAlignment="1">
      <alignment horizontal="center" vertical="center"/>
    </xf>
    <xf numFmtId="0" fontId="4" fillId="0" borderId="0" xfId="0" applyFont="1" applyAlignment="1">
      <alignment horizontal="center" vertical="center" wrapText="1"/>
    </xf>
    <xf numFmtId="178" fontId="3" fillId="0" borderId="0" xfId="0" applyNumberFormat="1" applyFont="1" applyAlignment="1">
      <alignment horizontal="center" vertical="center"/>
    </xf>
    <xf numFmtId="0" fontId="15" fillId="0" borderId="0" xfId="0" applyFont="1"/>
    <xf numFmtId="0" fontId="15" fillId="0" borderId="0" xfId="0" applyFont="1" applyAlignment="1">
      <alignment vertical="center"/>
    </xf>
    <xf numFmtId="0" fontId="15" fillId="0" borderId="0" xfId="0" applyFont="1" applyAlignment="1">
      <alignment horizontal="center" wrapText="1"/>
    </xf>
    <xf numFmtId="178" fontId="15" fillId="0" borderId="0" xfId="0" applyNumberFormat="1" applyFont="1" applyAlignment="1">
      <alignment horizontal="center" vertical="center"/>
    </xf>
    <xf numFmtId="177" fontId="15" fillId="0" borderId="0" xfId="0" applyNumberFormat="1" applyFont="1" applyAlignment="1">
      <alignment horizontal="center" vertical="center"/>
    </xf>
    <xf numFmtId="0" fontId="15" fillId="0" borderId="0" xfId="0" applyFont="1" applyAlignment="1">
      <alignment horizontal="justify" vertical="center" wrapText="1"/>
    </xf>
    <xf numFmtId="0" fontId="15" fillId="0" borderId="0" xfId="0" applyFont="1" applyAlignment="1">
      <alignment horizontal="center" vertical="center"/>
    </xf>
    <xf numFmtId="9" fontId="15" fillId="0" borderId="0" xfId="30" applyFont="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wrapText="1"/>
    </xf>
    <xf numFmtId="186" fontId="3"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3" fillId="0" borderId="0" xfId="0" applyFont="1" applyFill="1" applyAlignment="1">
      <alignment vertical="center" wrapText="1"/>
    </xf>
    <xf numFmtId="177" fontId="22" fillId="0" borderId="2" xfId="4" applyNumberFormat="1" applyFont="1" applyFill="1" applyBorder="1" applyAlignment="1" applyProtection="1">
      <alignment horizontal="center" vertical="center"/>
    </xf>
    <xf numFmtId="0" fontId="2" fillId="0" borderId="4" xfId="0" applyFont="1" applyFill="1" applyBorder="1" applyAlignment="1">
      <alignment horizontal="justify" vertical="center" wrapText="1"/>
    </xf>
    <xf numFmtId="177" fontId="22" fillId="0" borderId="1" xfId="4" applyNumberFormat="1" applyFont="1" applyFill="1" applyBorder="1" applyAlignment="1" applyProtection="1">
      <alignment horizontal="center" vertical="center"/>
    </xf>
    <xf numFmtId="177" fontId="2" fillId="0" borderId="4" xfId="0" applyNumberFormat="1" applyFont="1" applyFill="1" applyBorder="1" applyAlignment="1">
      <alignment horizontal="center" vertical="center"/>
    </xf>
    <xf numFmtId="0" fontId="2" fillId="0" borderId="2" xfId="0" applyFont="1" applyFill="1" applyBorder="1" applyAlignment="1">
      <alignment horizontal="justify" vertical="center" wrapText="1"/>
    </xf>
    <xf numFmtId="186" fontId="2" fillId="0" borderId="2" xfId="0" applyNumberFormat="1" applyFont="1" applyFill="1" applyBorder="1" applyAlignment="1">
      <alignment horizontal="center" vertical="center"/>
    </xf>
    <xf numFmtId="0" fontId="30" fillId="0" borderId="2"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7" fillId="0" borderId="1" xfId="0" quotePrefix="1" applyFont="1" applyFill="1" applyBorder="1" applyAlignment="1" applyProtection="1">
      <alignment horizontal="justify" vertical="center" wrapText="1"/>
    </xf>
    <xf numFmtId="175" fontId="37" fillId="0" borderId="1" xfId="0" applyNumberFormat="1" applyFont="1" applyFill="1" applyBorder="1" applyAlignment="1" applyProtection="1">
      <alignment horizontal="center" vertical="center"/>
    </xf>
    <xf numFmtId="0" fontId="3" fillId="0" borderId="1" xfId="0" quotePrefix="1" applyFont="1" applyFill="1" applyBorder="1" applyAlignment="1">
      <alignment horizontal="justify" vertical="center" wrapText="1"/>
    </xf>
    <xf numFmtId="177" fontId="3" fillId="0" borderId="3" xfId="0" applyNumberFormat="1" applyFont="1" applyFill="1" applyBorder="1" applyAlignment="1">
      <alignment horizontal="center" vertical="center"/>
    </xf>
    <xf numFmtId="0" fontId="2" fillId="0" borderId="3" xfId="0" applyFont="1" applyFill="1" applyBorder="1" applyAlignment="1">
      <alignment horizontal="justify" vertical="center"/>
    </xf>
    <xf numFmtId="186" fontId="2" fillId="0" borderId="3"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2" fillId="0" borderId="3" xfId="0" applyFont="1" applyFill="1" applyBorder="1" applyAlignment="1">
      <alignment horizontal="justify" vertical="center" wrapText="1"/>
    </xf>
    <xf numFmtId="177" fontId="3" fillId="0" borderId="1" xfId="0" applyNumberFormat="1" applyFont="1" applyFill="1" applyBorder="1" applyAlignment="1">
      <alignment horizontal="justify" vertical="center" wrapText="1"/>
    </xf>
    <xf numFmtId="1" fontId="19" fillId="0" borderId="1" xfId="39" applyNumberFormat="1" applyFont="1" applyFill="1" applyBorder="1" applyAlignment="1">
      <alignment horizontal="center" vertical="center"/>
    </xf>
    <xf numFmtId="9" fontId="2" fillId="0" borderId="3" xfId="30" applyFont="1" applyFill="1" applyBorder="1" applyAlignment="1" applyProtection="1">
      <alignment horizontal="center" vertical="center" wrapText="1"/>
      <protection locked="0"/>
    </xf>
    <xf numFmtId="0" fontId="2" fillId="0" borderId="6" xfId="0" applyFont="1" applyFill="1" applyBorder="1" applyAlignment="1" applyProtection="1">
      <alignment horizontal="justify" vertical="center" wrapText="1"/>
      <protection locked="0"/>
    </xf>
    <xf numFmtId="177" fontId="2" fillId="0" borderId="3" xfId="0" applyNumberFormat="1" applyFont="1" applyFill="1" applyBorder="1" applyAlignment="1" applyProtection="1">
      <alignment horizontal="center" vertical="center" wrapText="1"/>
      <protection locked="0"/>
    </xf>
    <xf numFmtId="9" fontId="2" fillId="0" borderId="3" xfId="1" applyNumberFormat="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177" fontId="2" fillId="6" borderId="3" xfId="0" applyNumberFormat="1" applyFont="1" applyFill="1" applyBorder="1" applyAlignment="1" applyProtection="1">
      <alignment horizontal="center" vertical="center" wrapText="1"/>
      <protection locked="0"/>
    </xf>
    <xf numFmtId="0" fontId="12" fillId="6" borderId="3" xfId="0" applyFont="1" applyFill="1" applyBorder="1" applyAlignment="1" applyProtection="1">
      <alignment horizontal="justify" vertical="center" wrapText="1"/>
      <protection locked="0"/>
    </xf>
    <xf numFmtId="0" fontId="2" fillId="6" borderId="3" xfId="0" applyFont="1" applyFill="1" applyBorder="1" applyAlignment="1" applyProtection="1">
      <alignment horizontal="justify" vertical="center" wrapText="1"/>
      <protection locked="0"/>
    </xf>
    <xf numFmtId="0" fontId="12" fillId="6" borderId="6" xfId="0" applyFont="1" applyFill="1" applyBorder="1" applyAlignment="1" applyProtection="1">
      <alignment horizontal="justify" vertical="center" wrapText="1"/>
      <protection locked="0"/>
    </xf>
    <xf numFmtId="0" fontId="4" fillId="6" borderId="2" xfId="0" applyFont="1" applyFill="1" applyBorder="1" applyAlignment="1">
      <alignment horizontal="justify" vertical="center" wrapText="1"/>
    </xf>
    <xf numFmtId="0" fontId="18" fillId="6" borderId="0" xfId="0" applyFont="1" applyFill="1" applyAlignment="1">
      <alignment horizontal="center" vertical="center" wrapText="1"/>
    </xf>
    <xf numFmtId="0" fontId="3" fillId="2" borderId="0" xfId="0" applyFont="1" applyFill="1" applyBorder="1" applyAlignment="1">
      <alignment horizontal="center" wrapText="1"/>
    </xf>
    <xf numFmtId="177" fontId="3" fillId="2" borderId="0" xfId="0" applyNumberFormat="1" applyFont="1" applyFill="1" applyBorder="1" applyAlignment="1">
      <alignment horizontal="center" vertical="center"/>
    </xf>
    <xf numFmtId="0" fontId="3" fillId="2" borderId="0" xfId="0" applyFont="1" applyFill="1" applyBorder="1" applyAlignment="1">
      <alignment horizontal="justify" vertical="center" wrapText="1"/>
    </xf>
    <xf numFmtId="0" fontId="15" fillId="2" borderId="1" xfId="0" applyFont="1" applyFill="1" applyBorder="1" applyAlignment="1">
      <alignment horizontal="justify" vertical="center" wrapText="1"/>
    </xf>
    <xf numFmtId="0" fontId="3" fillId="2" borderId="5" xfId="0" applyFont="1" applyFill="1" applyBorder="1" applyAlignment="1">
      <alignment horizontal="center" wrapText="1"/>
    </xf>
    <xf numFmtId="177" fontId="3" fillId="2" borderId="5" xfId="0" applyNumberFormat="1" applyFont="1" applyFill="1" applyBorder="1" applyAlignment="1">
      <alignment horizontal="center" vertical="center"/>
    </xf>
    <xf numFmtId="0" fontId="3" fillId="2" borderId="5" xfId="0" applyFont="1" applyFill="1" applyBorder="1" applyAlignment="1">
      <alignment horizontal="justify" vertical="center" wrapText="1"/>
    </xf>
    <xf numFmtId="0" fontId="2" fillId="0" borderId="1" xfId="0" applyFont="1" applyFill="1" applyBorder="1" applyAlignment="1">
      <alignment horizontal="center" vertical="center" wrapText="1"/>
    </xf>
    <xf numFmtId="9" fontId="12" fillId="3" borderId="8" xfId="0" applyNumberFormat="1"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xf>
    <xf numFmtId="9" fontId="2" fillId="0" borderId="1" xfId="3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3" borderId="1" xfId="0" applyNumberFormat="1" applyFont="1" applyFill="1" applyBorder="1" applyAlignment="1">
      <alignment horizontal="center" vertical="center" wrapText="1"/>
    </xf>
    <xf numFmtId="178" fontId="2" fillId="3" borderId="1" xfId="0" applyNumberFormat="1" applyFont="1" applyFill="1" applyBorder="1" applyAlignment="1">
      <alignment horizontal="center" vertical="center" wrapText="1"/>
    </xf>
    <xf numFmtId="178" fontId="2" fillId="19" borderId="1" xfId="0" applyNumberFormat="1" applyFont="1" applyFill="1" applyBorder="1" applyAlignment="1">
      <alignment horizontal="center" vertical="center" wrapText="1"/>
    </xf>
    <xf numFmtId="178" fontId="2" fillId="19" borderId="4" xfId="0" applyNumberFormat="1" applyFont="1" applyFill="1" applyBorder="1" applyAlignment="1">
      <alignment horizontal="center" vertical="center" wrapText="1"/>
    </xf>
    <xf numFmtId="178" fontId="4" fillId="0" borderId="1" xfId="0" applyNumberFormat="1" applyFont="1" applyBorder="1" applyAlignment="1">
      <alignment vertical="center"/>
    </xf>
    <xf numFmtId="178" fontId="2" fillId="22" borderId="1" xfId="0" applyNumberFormat="1" applyFont="1" applyFill="1" applyBorder="1" applyAlignment="1">
      <alignment horizontal="center" vertical="center" wrapText="1"/>
    </xf>
    <xf numFmtId="168" fontId="4" fillId="0" borderId="0" xfId="40" applyFont="1" applyAlignment="1">
      <alignment vertical="center"/>
    </xf>
    <xf numFmtId="178" fontId="2" fillId="23" borderId="1" xfId="0" applyNumberFormat="1" applyFont="1" applyFill="1" applyBorder="1" applyAlignment="1">
      <alignment horizontal="center" vertical="center" wrapText="1"/>
    </xf>
    <xf numFmtId="177" fontId="2" fillId="21" borderId="1" xfId="0" applyNumberFormat="1" applyFont="1" applyFill="1" applyBorder="1" applyAlignment="1">
      <alignment horizontal="center" vertical="center" wrapText="1"/>
    </xf>
    <xf numFmtId="177" fontId="2" fillId="22" borderId="1" xfId="0" applyNumberFormat="1" applyFont="1" applyFill="1" applyBorder="1" applyAlignment="1">
      <alignment horizontal="center" vertical="center" wrapText="1"/>
    </xf>
    <xf numFmtId="9" fontId="4" fillId="0" borderId="1" xfId="30" applyFont="1" applyBorder="1" applyAlignment="1">
      <alignment horizontal="center" vertical="center"/>
    </xf>
    <xf numFmtId="9" fontId="37" fillId="0" borderId="1" xfId="0" applyNumberFormat="1" applyFont="1" applyFill="1" applyBorder="1" applyAlignment="1" applyProtection="1">
      <alignment horizontal="center" vertical="center" wrapText="1"/>
    </xf>
    <xf numFmtId="17" fontId="2" fillId="0" borderId="1" xfId="0" applyNumberFormat="1" applyFont="1" applyBorder="1" applyAlignment="1" applyProtection="1">
      <alignment horizontal="left" vertical="center" wrapText="1"/>
      <protection locked="0"/>
    </xf>
    <xf numFmtId="9" fontId="26" fillId="0" borderId="1" xfId="0" applyNumberFormat="1" applyFont="1" applyFill="1" applyBorder="1" applyAlignment="1" applyProtection="1">
      <alignment horizontal="left" vertical="center" wrapText="1"/>
    </xf>
    <xf numFmtId="9" fontId="37" fillId="0" borderId="1" xfId="0" applyNumberFormat="1" applyFont="1" applyFill="1" applyBorder="1" applyAlignment="1" applyProtection="1">
      <alignment vertical="center" wrapText="1"/>
    </xf>
    <xf numFmtId="17" fontId="2" fillId="0" borderId="3" xfId="0" applyNumberFormat="1" applyFont="1" applyBorder="1" applyAlignment="1" applyProtection="1">
      <alignment horizontal="left" vertical="center" wrapText="1"/>
      <protection locked="0"/>
    </xf>
    <xf numFmtId="17" fontId="11" fillId="0" borderId="1" xfId="0" applyNumberFormat="1" applyFont="1" applyBorder="1" applyAlignment="1" applyProtection="1">
      <alignment horizontal="left" vertical="center"/>
      <protection locked="0"/>
    </xf>
    <xf numFmtId="17" fontId="3" fillId="0" borderId="1" xfId="0" applyNumberFormat="1" applyFont="1" applyBorder="1" applyAlignment="1" applyProtection="1">
      <alignment horizontal="left" vertical="center"/>
      <protection locked="0"/>
    </xf>
    <xf numFmtId="9" fontId="2" fillId="0" borderId="1" xfId="0" applyNumberFormat="1" applyFont="1" applyFill="1" applyBorder="1" applyAlignment="1" applyProtection="1">
      <alignment vertical="center" wrapText="1"/>
    </xf>
    <xf numFmtId="17" fontId="2" fillId="0" borderId="1" xfId="0" applyNumberFormat="1" applyFont="1" applyBorder="1" applyAlignment="1" applyProtection="1">
      <alignment horizontal="center" vertical="center"/>
      <protection locked="0"/>
    </xf>
    <xf numFmtId="178" fontId="15" fillId="0" borderId="0" xfId="0" applyNumberFormat="1" applyFont="1" applyBorder="1" applyAlignment="1">
      <alignment vertical="center"/>
    </xf>
    <xf numFmtId="0" fontId="3" fillId="0" borderId="0" xfId="0" applyFont="1" applyBorder="1" applyAlignment="1">
      <alignment vertical="center"/>
    </xf>
    <xf numFmtId="178" fontId="3" fillId="0" borderId="0" xfId="0" applyNumberFormat="1" applyFont="1" applyBorder="1" applyAlignment="1">
      <alignment vertical="center"/>
    </xf>
    <xf numFmtId="178" fontId="2" fillId="18" borderId="1" xfId="0" applyNumberFormat="1" applyFont="1" applyFill="1" applyBorder="1" applyAlignment="1">
      <alignment horizontal="center" vertical="center" wrapText="1"/>
    </xf>
    <xf numFmtId="10" fontId="3" fillId="0" borderId="0" xfId="30" applyNumberFormat="1" applyFont="1" applyAlignment="1">
      <alignment vertical="center"/>
    </xf>
    <xf numFmtId="168" fontId="41" fillId="0" borderId="0" xfId="40" applyFont="1" applyAlignment="1">
      <alignment vertical="center"/>
    </xf>
    <xf numFmtId="9" fontId="15" fillId="0" borderId="0" xfId="30" applyFont="1" applyAlignment="1">
      <alignment vertical="center"/>
    </xf>
    <xf numFmtId="0" fontId="2" fillId="0" borderId="3" xfId="0" applyFont="1" applyFill="1" applyBorder="1" applyAlignment="1">
      <alignment horizontal="center" vertical="center"/>
    </xf>
    <xf numFmtId="9" fontId="37" fillId="0" borderId="1" xfId="0" applyNumberFormat="1" applyFont="1" applyFill="1" applyBorder="1" applyAlignment="1" applyProtection="1">
      <alignment horizontal="left" vertical="center" wrapText="1"/>
    </xf>
    <xf numFmtId="9" fontId="37" fillId="0" borderId="1" xfId="0" applyNumberFormat="1" applyFont="1" applyFill="1" applyBorder="1" applyAlignment="1" applyProtection="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30" applyFont="1" applyFill="1" applyBorder="1" applyAlignment="1">
      <alignment horizontal="center" vertical="center"/>
    </xf>
    <xf numFmtId="0" fontId="2" fillId="0" borderId="1" xfId="0" quotePrefix="1" applyFont="1" applyFill="1" applyBorder="1" applyAlignment="1">
      <alignment horizontal="center" vertical="center" wrapText="1"/>
    </xf>
    <xf numFmtId="9" fontId="37" fillId="24" borderId="1" xfId="0" applyNumberFormat="1" applyFont="1" applyFill="1" applyBorder="1" applyAlignment="1" applyProtection="1">
      <alignment horizontal="left" vertical="center" wrapText="1"/>
    </xf>
    <xf numFmtId="9" fontId="37" fillId="24" borderId="1" xfId="0" applyNumberFormat="1" applyFont="1" applyFill="1" applyBorder="1" applyAlignment="1" applyProtection="1">
      <alignment horizontal="center" vertical="center" wrapText="1"/>
    </xf>
    <xf numFmtId="9" fontId="37" fillId="24" borderId="1" xfId="30" applyFont="1" applyFill="1" applyBorder="1" applyAlignment="1" applyProtection="1">
      <alignment horizontal="left" vertical="justify" wrapText="1"/>
    </xf>
    <xf numFmtId="17" fontId="2" fillId="24" borderId="1" xfId="0" applyNumberFormat="1" applyFont="1" applyFill="1" applyBorder="1" applyAlignment="1" applyProtection="1">
      <alignment horizontal="justify" vertical="center" wrapText="1"/>
      <protection locked="0"/>
    </xf>
    <xf numFmtId="17" fontId="2" fillId="24" borderId="1" xfId="0" applyNumberFormat="1" applyFont="1" applyFill="1" applyBorder="1" applyAlignment="1" applyProtection="1">
      <alignment horizontal="justify" vertical="center"/>
      <protection locked="0"/>
    </xf>
    <xf numFmtId="9" fontId="37" fillId="24" borderId="1" xfId="30" applyFont="1" applyFill="1" applyBorder="1" applyAlignment="1" applyProtection="1">
      <alignment horizontal="left" vertical="center" wrapText="1"/>
    </xf>
    <xf numFmtId="9" fontId="37" fillId="24" borderId="1" xfId="30" applyFont="1" applyFill="1" applyBorder="1" applyAlignment="1" applyProtection="1">
      <alignment horizontal="justify" vertical="center" wrapText="1"/>
    </xf>
    <xf numFmtId="9" fontId="37" fillId="24" borderId="1" xfId="30" applyFont="1" applyFill="1" applyBorder="1" applyAlignment="1" applyProtection="1">
      <alignment horizontal="center" vertical="center" wrapText="1"/>
    </xf>
    <xf numFmtId="9" fontId="37" fillId="0" borderId="1" xfId="0" applyNumberFormat="1" applyFont="1" applyBorder="1" applyAlignment="1">
      <alignment horizontal="center" vertical="center" wrapText="1"/>
    </xf>
    <xf numFmtId="9" fontId="37" fillId="25" borderId="1" xfId="0" applyNumberFormat="1" applyFont="1" applyFill="1" applyBorder="1" applyAlignment="1">
      <alignment horizontal="left" vertical="center" wrapText="1"/>
    </xf>
    <xf numFmtId="17" fontId="3" fillId="25" borderId="1" xfId="0" applyNumberFormat="1" applyFont="1" applyFill="1" applyBorder="1" applyAlignment="1" applyProtection="1">
      <alignment horizontal="left" vertical="center" wrapText="1"/>
      <protection locked="0"/>
    </xf>
    <xf numFmtId="17" fontId="2" fillId="25" borderId="1" xfId="0" applyNumberFormat="1" applyFont="1" applyFill="1" applyBorder="1" applyAlignment="1" applyProtection="1">
      <alignment horizontal="left" vertical="center" wrapText="1"/>
      <protection locked="0"/>
    </xf>
    <xf numFmtId="9" fontId="37" fillId="0" borderId="3" xfId="0" applyNumberFormat="1" applyFont="1" applyBorder="1" applyAlignment="1">
      <alignment vertical="center" wrapText="1"/>
    </xf>
    <xf numFmtId="17" fontId="2" fillId="0" borderId="1" xfId="0" applyNumberFormat="1" applyFont="1" applyBorder="1" applyAlignment="1" applyProtection="1">
      <alignment horizontal="center" vertical="center" wrapText="1"/>
      <protection locked="0"/>
    </xf>
    <xf numFmtId="17" fontId="2" fillId="25" borderId="3" xfId="0" applyNumberFormat="1" applyFont="1" applyFill="1" applyBorder="1" applyAlignment="1" applyProtection="1">
      <alignment horizontal="left" vertical="center" wrapText="1"/>
      <protection locked="0"/>
    </xf>
    <xf numFmtId="17" fontId="2" fillId="0" borderId="3" xfId="0" applyNumberFormat="1" applyFont="1" applyBorder="1" applyAlignment="1" applyProtection="1">
      <alignment horizontal="center" vertical="center" wrapText="1"/>
      <protection locked="0"/>
    </xf>
    <xf numFmtId="17" fontId="3" fillId="25" borderId="3" xfId="0" applyNumberFormat="1" applyFont="1" applyFill="1" applyBorder="1" applyAlignment="1" applyProtection="1">
      <alignment horizontal="left" vertical="center" wrapText="1"/>
      <protection locked="0"/>
    </xf>
    <xf numFmtId="17" fontId="22" fillId="0" borderId="1" xfId="0" applyNumberFormat="1" applyFont="1" applyFill="1" applyBorder="1" applyAlignment="1" applyProtection="1">
      <alignment horizontal="left" vertical="center" wrapText="1"/>
      <protection locked="0"/>
    </xf>
    <xf numFmtId="177" fontId="2" fillId="0" borderId="1" xfId="0" applyNumberFormat="1" applyFont="1" applyFill="1" applyBorder="1" applyAlignment="1">
      <alignment horizontal="center" vertical="top" wrapText="1"/>
    </xf>
    <xf numFmtId="178" fontId="2" fillId="0" borderId="1" xfId="0" applyNumberFormat="1" applyFont="1" applyFill="1" applyBorder="1" applyAlignment="1">
      <alignment horizontal="center" vertical="top" wrapText="1"/>
    </xf>
    <xf numFmtId="9" fontId="2" fillId="0" borderId="1" xfId="30" applyFont="1" applyFill="1" applyBorder="1" applyAlignment="1">
      <alignment horizontal="center" vertical="top"/>
    </xf>
    <xf numFmtId="9" fontId="12" fillId="25" borderId="3" xfId="0" applyNumberFormat="1" applyFont="1" applyFill="1" applyBorder="1" applyAlignment="1">
      <alignment horizontal="justify" vertical="center" wrapText="1"/>
    </xf>
    <xf numFmtId="9" fontId="37" fillId="0" borderId="1" xfId="0" applyNumberFormat="1" applyFont="1" applyFill="1" applyBorder="1" applyAlignment="1">
      <alignment horizontal="left" vertical="center" wrapText="1"/>
    </xf>
    <xf numFmtId="9" fontId="37" fillId="0" borderId="1" xfId="0" applyNumberFormat="1" applyFont="1" applyFill="1" applyBorder="1" applyAlignment="1">
      <alignment horizontal="center" vertical="center" wrapText="1"/>
    </xf>
    <xf numFmtId="178" fontId="4" fillId="18" borderId="1" xfId="0" applyNumberFormat="1" applyFont="1" applyFill="1" applyBorder="1" applyAlignment="1">
      <alignment vertical="center"/>
    </xf>
    <xf numFmtId="0" fontId="2" fillId="18" borderId="1" xfId="0" applyFont="1" applyFill="1" applyBorder="1" applyAlignment="1" applyProtection="1">
      <alignment horizontal="justify" vertical="center" wrapText="1"/>
    </xf>
    <xf numFmtId="9" fontId="26" fillId="18" borderId="1" xfId="0" applyNumberFormat="1" applyFont="1" applyFill="1" applyBorder="1" applyAlignment="1" applyProtection="1">
      <alignment horizontal="center" vertical="center" wrapText="1"/>
    </xf>
    <xf numFmtId="9" fontId="26" fillId="18" borderId="1" xfId="30" applyFont="1" applyFill="1" applyBorder="1" applyAlignment="1" applyProtection="1">
      <alignment horizontal="center" vertical="center" wrapText="1"/>
    </xf>
    <xf numFmtId="2" fontId="26" fillId="18" borderId="1" xfId="0" applyNumberFormat="1" applyFont="1" applyFill="1" applyBorder="1" applyAlignment="1" applyProtection="1">
      <alignment horizontal="center" vertical="center" wrapText="1"/>
    </xf>
    <xf numFmtId="0" fontId="2" fillId="27" borderId="1" xfId="0" applyFont="1" applyFill="1" applyBorder="1" applyAlignment="1" applyProtection="1">
      <alignment horizontal="justify" vertical="center" wrapText="1"/>
    </xf>
    <xf numFmtId="9" fontId="26" fillId="27" borderId="1" xfId="0" applyNumberFormat="1" applyFont="1" applyFill="1" applyBorder="1" applyAlignment="1" applyProtection="1">
      <alignment horizontal="center" vertical="center" wrapText="1"/>
    </xf>
    <xf numFmtId="0" fontId="2" fillId="27" borderId="1" xfId="0" applyFont="1" applyFill="1" applyBorder="1" applyAlignment="1" applyProtection="1">
      <alignment vertical="center" wrapText="1"/>
    </xf>
    <xf numFmtId="9" fontId="26" fillId="27" borderId="1" xfId="0" applyNumberFormat="1" applyFont="1" applyFill="1" applyBorder="1" applyAlignment="1" applyProtection="1">
      <alignment vertical="center" wrapText="1"/>
    </xf>
    <xf numFmtId="0" fontId="2" fillId="28" borderId="1" xfId="0" applyFont="1" applyFill="1" applyBorder="1" applyAlignment="1" applyProtection="1">
      <alignment horizontal="justify" vertical="center" wrapText="1"/>
    </xf>
    <xf numFmtId="9" fontId="26" fillId="28" borderId="1" xfId="0" applyNumberFormat="1" applyFont="1" applyFill="1" applyBorder="1" applyAlignment="1" applyProtection="1">
      <alignment horizontal="center" vertical="center" wrapText="1"/>
    </xf>
    <xf numFmtId="0" fontId="2" fillId="29" borderId="1" xfId="0" applyFont="1" applyFill="1" applyBorder="1" applyAlignment="1" applyProtection="1">
      <alignment horizontal="justify" vertical="center" wrapText="1"/>
    </xf>
    <xf numFmtId="9" fontId="26" fillId="29" borderId="1" xfId="0" applyNumberFormat="1" applyFont="1" applyFill="1" applyBorder="1" applyAlignment="1" applyProtection="1">
      <alignment horizontal="center" vertical="center" wrapText="1"/>
    </xf>
    <xf numFmtId="0" fontId="12" fillId="29" borderId="2" xfId="0" applyFont="1" applyFill="1" applyBorder="1" applyAlignment="1">
      <alignment horizontal="center" vertical="center" wrapText="1"/>
    </xf>
    <xf numFmtId="0" fontId="2" fillId="32" borderId="1" xfId="0" applyFont="1" applyFill="1" applyBorder="1" applyAlignment="1" applyProtection="1">
      <alignment horizontal="justify" vertical="center" wrapText="1"/>
    </xf>
    <xf numFmtId="9" fontId="26" fillId="32" borderId="1"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justify" vertical="center" wrapText="1"/>
    </xf>
    <xf numFmtId="9" fontId="26" fillId="3" borderId="1" xfId="0" applyNumberFormat="1" applyFont="1" applyFill="1" applyBorder="1" applyAlignment="1" applyProtection="1">
      <alignment horizontal="center" vertical="center" wrapText="1"/>
    </xf>
    <xf numFmtId="0" fontId="12" fillId="3" borderId="1" xfId="0" applyFont="1" applyFill="1" applyBorder="1" applyAlignment="1" applyProtection="1">
      <alignment vertical="center" wrapText="1"/>
      <protection locked="0"/>
    </xf>
    <xf numFmtId="171" fontId="12" fillId="3" borderId="1" xfId="0" applyNumberFormat="1" applyFont="1" applyFill="1" applyBorder="1" applyAlignment="1" applyProtection="1">
      <alignment vertical="center" wrapText="1"/>
      <protection locked="0"/>
    </xf>
    <xf numFmtId="171" fontId="2" fillId="3" borderId="1" xfId="0" applyNumberFormat="1" applyFont="1" applyFill="1" applyBorder="1" applyAlignment="1" applyProtection="1">
      <alignment vertical="center" wrapText="1"/>
      <protection locked="0"/>
    </xf>
    <xf numFmtId="9" fontId="12" fillId="3" borderId="1" xfId="0" applyNumberFormat="1" applyFont="1" applyFill="1" applyBorder="1" applyAlignment="1" applyProtection="1">
      <alignment vertical="center" wrapText="1"/>
      <protection locked="0"/>
    </xf>
    <xf numFmtId="0" fontId="12" fillId="3" borderId="3" xfId="0" applyFont="1" applyFill="1" applyBorder="1" applyAlignment="1" applyProtection="1">
      <alignment vertical="center" wrapText="1"/>
      <protection locked="0"/>
    </xf>
    <xf numFmtId="0" fontId="12" fillId="3" borderId="1" xfId="0" applyFont="1" applyFill="1" applyBorder="1" applyAlignment="1" applyProtection="1">
      <alignment horizontal="centerContinuous" vertical="distributed" wrapText="1"/>
      <protection locked="0"/>
    </xf>
    <xf numFmtId="0" fontId="2" fillId="3" borderId="1" xfId="0" applyFont="1" applyFill="1" applyBorder="1" applyAlignment="1" applyProtection="1">
      <alignment horizontal="centerContinuous" vertical="distributed" wrapText="1"/>
      <protection locked="0"/>
    </xf>
    <xf numFmtId="0" fontId="2" fillId="3" borderId="3" xfId="0" applyFont="1" applyFill="1" applyBorder="1" applyAlignment="1" applyProtection="1">
      <alignment horizontal="centerContinuous" vertical="distributed" wrapText="1"/>
      <protection locked="0"/>
    </xf>
    <xf numFmtId="177" fontId="3" fillId="0" borderId="0" xfId="0" applyNumberFormat="1" applyFont="1" applyAlignment="1">
      <alignment vertical="center"/>
    </xf>
    <xf numFmtId="0" fontId="3" fillId="21" borderId="0" xfId="0" applyFont="1" applyFill="1" applyAlignment="1">
      <alignment vertical="center"/>
    </xf>
    <xf numFmtId="177" fontId="3" fillId="21" borderId="0" xfId="0" applyNumberFormat="1" applyFont="1" applyFill="1" applyAlignment="1">
      <alignment vertical="center"/>
    </xf>
    <xf numFmtId="177" fontId="3" fillId="0" borderId="0" xfId="0" applyNumberFormat="1" applyFont="1" applyAlignment="1">
      <alignment wrapText="1"/>
    </xf>
    <xf numFmtId="0" fontId="2" fillId="30" borderId="1" xfId="0" quotePrefix="1" applyFont="1" applyFill="1" applyBorder="1" applyAlignment="1">
      <alignment horizontal="center" vertical="center" wrapText="1"/>
    </xf>
    <xf numFmtId="0" fontId="2" fillId="30" borderId="4" xfId="0" quotePrefix="1" applyFont="1" applyFill="1" applyBorder="1" applyAlignment="1">
      <alignment horizontal="center" vertical="center" wrapText="1"/>
    </xf>
    <xf numFmtId="0" fontId="2" fillId="26" borderId="1" xfId="0" quotePrefix="1" applyFont="1" applyFill="1" applyBorder="1" applyAlignment="1">
      <alignment horizontal="center" vertical="center" wrapText="1"/>
    </xf>
    <xf numFmtId="0" fontId="3" fillId="26" borderId="0" xfId="0" applyFont="1" applyFill="1" applyAlignment="1">
      <alignment vertical="center"/>
    </xf>
    <xf numFmtId="0" fontId="2" fillId="33" borderId="1" xfId="0" quotePrefix="1" applyFont="1" applyFill="1" applyBorder="1" applyAlignment="1">
      <alignment horizontal="center" vertical="center" wrapText="1"/>
    </xf>
    <xf numFmtId="10" fontId="26" fillId="18" borderId="1" xfId="0" applyNumberFormat="1" applyFont="1" applyFill="1" applyBorder="1" applyAlignment="1" applyProtection="1">
      <alignment horizontal="center" vertical="center" wrapText="1"/>
    </xf>
    <xf numFmtId="9" fontId="3" fillId="0" borderId="0" xfId="30" applyFont="1" applyAlignment="1">
      <alignment vertical="center"/>
    </xf>
    <xf numFmtId="9" fontId="37" fillId="0" borderId="1" xfId="0" applyNumberFormat="1" applyFont="1" applyFill="1" applyBorder="1" applyAlignment="1" applyProtection="1">
      <alignment horizontal="justify" vertical="center" wrapText="1"/>
    </xf>
    <xf numFmtId="178" fontId="2" fillId="23" borderId="3" xfId="0" applyNumberFormat="1" applyFont="1" applyFill="1" applyBorder="1" applyAlignment="1">
      <alignment horizontal="center" vertical="center" wrapText="1"/>
    </xf>
    <xf numFmtId="178" fontId="2" fillId="23" borderId="4"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2" fillId="0" borderId="3"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33" borderId="3" xfId="0" quotePrefix="1" applyFont="1" applyFill="1" applyBorder="1" applyAlignment="1">
      <alignment horizontal="center" vertical="center" wrapText="1"/>
    </xf>
    <xf numFmtId="0" fontId="2" fillId="33" borderId="4" xfId="0" quotePrefix="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 fontId="2" fillId="29" borderId="3" xfId="0" applyNumberFormat="1" applyFont="1" applyFill="1" applyBorder="1" applyAlignment="1" applyProtection="1">
      <alignment horizontal="center" vertical="center" wrapText="1"/>
    </xf>
    <xf numFmtId="1" fontId="2" fillId="29" borderId="2" xfId="0" applyNumberFormat="1" applyFont="1" applyFill="1" applyBorder="1" applyAlignment="1" applyProtection="1">
      <alignment horizontal="center" vertical="center" wrapText="1"/>
    </xf>
    <xf numFmtId="1" fontId="2" fillId="29" borderId="4" xfId="0" applyNumberFormat="1" applyFont="1" applyFill="1" applyBorder="1" applyAlignment="1" applyProtection="1">
      <alignment horizontal="center" vertical="center" wrapText="1"/>
    </xf>
    <xf numFmtId="9" fontId="12" fillId="29" borderId="3" xfId="30" applyFont="1" applyFill="1" applyBorder="1" applyAlignment="1" applyProtection="1">
      <alignment horizontal="center" vertical="center" wrapText="1"/>
    </xf>
    <xf numFmtId="9" fontId="12" fillId="29" borderId="2" xfId="30" applyFont="1" applyFill="1" applyBorder="1" applyAlignment="1" applyProtection="1">
      <alignment horizontal="center" vertical="center" wrapText="1"/>
    </xf>
    <xf numFmtId="9" fontId="12" fillId="29" borderId="4" xfId="30" applyFont="1" applyFill="1" applyBorder="1" applyAlignment="1" applyProtection="1">
      <alignment horizontal="center" vertical="center" wrapText="1"/>
    </xf>
    <xf numFmtId="1" fontId="12" fillId="29" borderId="3" xfId="0" applyNumberFormat="1" applyFont="1" applyFill="1" applyBorder="1" applyAlignment="1" applyProtection="1">
      <alignment horizontal="center" vertical="center" wrapText="1"/>
    </xf>
    <xf numFmtId="1" fontId="12" fillId="29" borderId="2" xfId="0" applyNumberFormat="1" applyFont="1" applyFill="1" applyBorder="1" applyAlignment="1" applyProtection="1">
      <alignment horizontal="center" vertical="center" wrapText="1"/>
    </xf>
    <xf numFmtId="1" fontId="12" fillId="29" borderId="4"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177" fontId="2" fillId="22" borderId="3" xfId="0" applyNumberFormat="1" applyFont="1" applyFill="1" applyBorder="1" applyAlignment="1">
      <alignment horizontal="center" vertical="center" wrapText="1"/>
    </xf>
    <xf numFmtId="177" fontId="2" fillId="22" borderId="4" xfId="0" applyNumberFormat="1" applyFont="1" applyFill="1" applyBorder="1" applyAlignment="1">
      <alignment horizontal="center" vertical="center" wrapText="1"/>
    </xf>
    <xf numFmtId="9" fontId="2" fillId="0" borderId="3" xfId="30" applyFont="1" applyFill="1" applyBorder="1" applyAlignment="1">
      <alignment horizontal="center" vertical="center"/>
    </xf>
    <xf numFmtId="9" fontId="2" fillId="0" borderId="4" xfId="30" applyFont="1" applyFill="1" applyBorder="1" applyAlignment="1">
      <alignment horizontal="center" vertical="center"/>
    </xf>
    <xf numFmtId="0" fontId="2" fillId="27" borderId="1" xfId="0" applyFont="1" applyFill="1" applyBorder="1" applyAlignment="1" applyProtection="1">
      <alignment horizontal="left" vertical="center" wrapText="1"/>
    </xf>
    <xf numFmtId="9" fontId="26" fillId="27" borderId="3" xfId="0" applyNumberFormat="1" applyFont="1" applyFill="1" applyBorder="1" applyAlignment="1" applyProtection="1">
      <alignment horizontal="center" vertical="center" wrapText="1"/>
    </xf>
    <xf numFmtId="9" fontId="26" fillId="27" borderId="2" xfId="0" applyNumberFormat="1" applyFont="1" applyFill="1" applyBorder="1" applyAlignment="1" applyProtection="1">
      <alignment horizontal="center" vertical="center" wrapText="1"/>
    </xf>
    <xf numFmtId="9" fontId="26" fillId="27" borderId="4" xfId="0" applyNumberFormat="1" applyFont="1" applyFill="1" applyBorder="1" applyAlignment="1" applyProtection="1">
      <alignment horizontal="center" vertical="center" wrapText="1"/>
    </xf>
    <xf numFmtId="0" fontId="2" fillId="28" borderId="3" xfId="0" applyFont="1" applyFill="1" applyBorder="1" applyAlignment="1" applyProtection="1">
      <alignment horizontal="left" vertical="center" wrapText="1"/>
    </xf>
    <xf numFmtId="0" fontId="2" fillId="28" borderId="2" xfId="0" applyFont="1" applyFill="1" applyBorder="1" applyAlignment="1" applyProtection="1">
      <alignment horizontal="left" vertical="center" wrapText="1"/>
    </xf>
    <xf numFmtId="0" fontId="2" fillId="28" borderId="4" xfId="0" applyFont="1" applyFill="1" applyBorder="1" applyAlignment="1" applyProtection="1">
      <alignment horizontal="left" vertical="center" wrapText="1"/>
    </xf>
    <xf numFmtId="9" fontId="26" fillId="28" borderId="3" xfId="0" applyNumberFormat="1" applyFont="1" applyFill="1" applyBorder="1" applyAlignment="1" applyProtection="1">
      <alignment horizontal="center" vertical="center" wrapText="1"/>
    </xf>
    <xf numFmtId="9" fontId="26" fillId="28" borderId="2" xfId="0" applyNumberFormat="1" applyFont="1" applyFill="1" applyBorder="1" applyAlignment="1" applyProtection="1">
      <alignment horizontal="center" vertical="center" wrapText="1"/>
    </xf>
    <xf numFmtId="9" fontId="26" fillId="28" borderId="4" xfId="0" applyNumberFormat="1" applyFont="1" applyFill="1" applyBorder="1" applyAlignment="1" applyProtection="1">
      <alignment horizontal="center" vertical="center" wrapText="1"/>
    </xf>
    <xf numFmtId="9" fontId="37" fillId="25" borderId="1" xfId="0" applyNumberFormat="1" applyFont="1" applyFill="1" applyBorder="1" applyAlignment="1">
      <alignment horizontal="left" vertical="center" wrapText="1"/>
    </xf>
    <xf numFmtId="9" fontId="37" fillId="0" borderId="3" xfId="0" applyNumberFormat="1" applyFont="1" applyFill="1" applyBorder="1" applyAlignment="1" applyProtection="1">
      <alignment horizontal="center" vertical="center" wrapText="1"/>
    </xf>
    <xf numFmtId="9" fontId="37" fillId="0" borderId="4" xfId="0" applyNumberFormat="1" applyFont="1" applyFill="1" applyBorder="1" applyAlignment="1" applyProtection="1">
      <alignment horizontal="center" vertical="center" wrapText="1"/>
    </xf>
    <xf numFmtId="9" fontId="37" fillId="25" borderId="1" xfId="0" applyNumberFormat="1" applyFont="1" applyFill="1" applyBorder="1" applyAlignment="1">
      <alignment horizontal="center" vertical="center" wrapText="1"/>
    </xf>
    <xf numFmtId="9" fontId="26" fillId="29" borderId="3" xfId="0" applyNumberFormat="1" applyFont="1" applyFill="1" applyBorder="1" applyAlignment="1" applyProtection="1">
      <alignment horizontal="center" vertical="center" wrapText="1"/>
    </xf>
    <xf numFmtId="9" fontId="26" fillId="29" borderId="4" xfId="0" applyNumberFormat="1" applyFont="1" applyFill="1" applyBorder="1" applyAlignment="1" applyProtection="1">
      <alignment horizontal="center" vertical="center" wrapText="1"/>
    </xf>
    <xf numFmtId="9" fontId="37" fillId="0" borderId="3" xfId="0" applyNumberFormat="1" applyFont="1" applyBorder="1" applyAlignment="1">
      <alignment horizontal="center" vertical="center" wrapText="1"/>
    </xf>
    <xf numFmtId="9" fontId="37" fillId="0" borderId="4" xfId="0" applyNumberFormat="1" applyFont="1" applyBorder="1" applyAlignment="1">
      <alignment horizontal="center" vertical="center" wrapText="1"/>
    </xf>
    <xf numFmtId="9" fontId="37" fillId="25" borderId="3" xfId="0" applyNumberFormat="1" applyFont="1" applyFill="1" applyBorder="1" applyAlignment="1">
      <alignment horizontal="left" vertical="center" wrapText="1"/>
    </xf>
    <xf numFmtId="9" fontId="37" fillId="25" borderId="4" xfId="0" applyNumberFormat="1" applyFont="1" applyFill="1" applyBorder="1" applyAlignment="1">
      <alignment horizontal="left" vertical="center" wrapText="1"/>
    </xf>
    <xf numFmtId="9" fontId="37" fillId="0" borderId="3" xfId="0" applyNumberFormat="1" applyFont="1" applyFill="1" applyBorder="1" applyAlignment="1" applyProtection="1">
      <alignment horizontal="left" vertical="center" wrapText="1"/>
    </xf>
    <xf numFmtId="9" fontId="37" fillId="0" borderId="4" xfId="0" applyNumberFormat="1" applyFont="1" applyFill="1" applyBorder="1" applyAlignment="1" applyProtection="1">
      <alignment horizontal="left" vertical="center" wrapText="1"/>
    </xf>
    <xf numFmtId="9" fontId="2" fillId="0" borderId="2" xfId="3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1" fontId="2" fillId="7" borderId="1" xfId="0" applyNumberFormat="1" applyFont="1" applyFill="1" applyBorder="1" applyAlignment="1" applyProtection="1">
      <alignment horizontal="center" vertical="center" wrapText="1"/>
    </xf>
    <xf numFmtId="9" fontId="12" fillId="7" borderId="1" xfId="30" applyFont="1" applyFill="1" applyBorder="1" applyAlignment="1" applyProtection="1">
      <alignment horizontal="center" vertical="center" wrapText="1"/>
    </xf>
    <xf numFmtId="0" fontId="2" fillId="7" borderId="3"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wrapText="1"/>
    </xf>
    <xf numFmtId="9" fontId="26" fillId="7" borderId="3" xfId="0" applyNumberFormat="1" applyFont="1" applyFill="1" applyBorder="1" applyAlignment="1" applyProtection="1">
      <alignment horizontal="center" vertical="center" wrapText="1"/>
    </xf>
    <xf numFmtId="9" fontId="26" fillId="7" borderId="2" xfId="0" applyNumberFormat="1" applyFont="1" applyFill="1" applyBorder="1" applyAlignment="1" applyProtection="1">
      <alignment horizontal="center" vertical="center" wrapText="1"/>
    </xf>
    <xf numFmtId="9" fontId="26" fillId="7" borderId="4" xfId="0" applyNumberFormat="1" applyFont="1" applyFill="1" applyBorder="1" applyAlignment="1" applyProtection="1">
      <alignment horizontal="center" vertical="center" wrapText="1"/>
    </xf>
    <xf numFmtId="0" fontId="12" fillId="3" borderId="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0" fontId="12" fillId="29" borderId="3" xfId="0" applyNumberFormat="1" applyFont="1" applyFill="1" applyBorder="1" applyAlignment="1">
      <alignment horizontal="center" vertical="center" wrapText="1"/>
    </xf>
    <xf numFmtId="0" fontId="12" fillId="29" borderId="2" xfId="0" applyFont="1" applyFill="1" applyBorder="1" applyAlignment="1">
      <alignment horizontal="center" vertical="center" wrapText="1"/>
    </xf>
    <xf numFmtId="0" fontId="2" fillId="29" borderId="3" xfId="0" applyFont="1" applyFill="1" applyBorder="1" applyAlignment="1">
      <alignment horizontal="center" vertical="center" wrapText="1"/>
    </xf>
    <xf numFmtId="0" fontId="2" fillId="29" borderId="2" xfId="0" applyFont="1" applyFill="1" applyBorder="1" applyAlignment="1">
      <alignment horizontal="center" vertical="center" wrapText="1"/>
    </xf>
    <xf numFmtId="0" fontId="2" fillId="29" borderId="4" xfId="0" applyFont="1" applyFill="1" applyBorder="1" applyAlignment="1">
      <alignment horizontal="center" vertical="center" wrapText="1"/>
    </xf>
    <xf numFmtId="0" fontId="12" fillId="29" borderId="3" xfId="0" applyFont="1" applyFill="1" applyBorder="1" applyAlignment="1">
      <alignment horizontal="center" vertical="center" wrapText="1"/>
    </xf>
    <xf numFmtId="0" fontId="12" fillId="29" borderId="4" xfId="0" applyFont="1" applyFill="1" applyBorder="1" applyAlignment="1">
      <alignment horizontal="center" vertical="center" wrapText="1"/>
    </xf>
    <xf numFmtId="0" fontId="2" fillId="29" borderId="3" xfId="0" applyFont="1" applyFill="1" applyBorder="1" applyAlignment="1" applyProtection="1">
      <alignment horizontal="left" vertical="center" wrapText="1"/>
    </xf>
    <xf numFmtId="0" fontId="2" fillId="29" borderId="4" xfId="0" applyFont="1" applyFill="1" applyBorder="1" applyAlignment="1" applyProtection="1">
      <alignment horizontal="left" vertical="center" wrapText="1"/>
    </xf>
    <xf numFmtId="0" fontId="2" fillId="29" borderId="3" xfId="0" applyFont="1" applyFill="1" applyBorder="1" applyAlignment="1" applyProtection="1">
      <alignment horizontal="center" vertical="center" wrapText="1"/>
    </xf>
    <xf numFmtId="0" fontId="2" fillId="29" borderId="4" xfId="0" applyFont="1" applyFill="1" applyBorder="1" applyAlignment="1" applyProtection="1">
      <alignment horizontal="center" vertical="center" wrapText="1"/>
    </xf>
    <xf numFmtId="10" fontId="12" fillId="31" borderId="3" xfId="0" applyNumberFormat="1" applyFont="1" applyFill="1" applyBorder="1" applyAlignment="1">
      <alignment horizontal="center" vertical="center" wrapText="1"/>
    </xf>
    <xf numFmtId="0" fontId="12" fillId="31" borderId="2" xfId="0" applyFont="1" applyFill="1" applyBorder="1" applyAlignment="1">
      <alignment horizontal="center" vertical="center" wrapText="1"/>
    </xf>
    <xf numFmtId="0" fontId="2" fillId="31" borderId="3" xfId="0" applyFont="1" applyFill="1" applyBorder="1" applyAlignment="1">
      <alignment horizontal="center" vertical="center" wrapText="1"/>
    </xf>
    <xf numFmtId="0" fontId="2" fillId="31" borderId="2" xfId="0" applyFont="1" applyFill="1" applyBorder="1" applyAlignment="1">
      <alignment horizontal="center" vertical="center" wrapText="1"/>
    </xf>
    <xf numFmtId="1" fontId="2" fillId="31" borderId="1" xfId="0" applyNumberFormat="1" applyFont="1" applyFill="1" applyBorder="1" applyAlignment="1" applyProtection="1">
      <alignment horizontal="center" vertical="center" wrapText="1"/>
    </xf>
    <xf numFmtId="9" fontId="12" fillId="31" borderId="1" xfId="30" applyFont="1" applyFill="1" applyBorder="1" applyAlignment="1" applyProtection="1">
      <alignment horizontal="center" vertical="center" wrapText="1"/>
    </xf>
    <xf numFmtId="0" fontId="2" fillId="31" borderId="3" xfId="0" applyFont="1" applyFill="1" applyBorder="1" applyAlignment="1" applyProtection="1">
      <alignment horizontal="left" vertical="center" wrapText="1"/>
    </xf>
    <xf numFmtId="0" fontId="2" fillId="31" borderId="4" xfId="0" applyFont="1" applyFill="1" applyBorder="1" applyAlignment="1" applyProtection="1">
      <alignment horizontal="left" vertical="center" wrapText="1"/>
    </xf>
    <xf numFmtId="9" fontId="26" fillId="0" borderId="3" xfId="0" applyNumberFormat="1" applyFont="1" applyFill="1" applyBorder="1" applyAlignment="1" applyProtection="1">
      <alignment horizontal="center" vertical="center" wrapText="1"/>
    </xf>
    <xf numFmtId="9" fontId="26" fillId="0" borderId="2" xfId="0" applyNumberFormat="1" applyFont="1" applyFill="1" applyBorder="1" applyAlignment="1" applyProtection="1">
      <alignment horizontal="center" vertical="center" wrapText="1"/>
    </xf>
    <xf numFmtId="9" fontId="26" fillId="0" borderId="4" xfId="0" applyNumberFormat="1" applyFont="1" applyFill="1" applyBorder="1" applyAlignment="1" applyProtection="1">
      <alignment horizontal="center" vertical="center" wrapText="1"/>
    </xf>
    <xf numFmtId="0" fontId="12" fillId="7" borderId="3"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4" xfId="0" applyFont="1" applyFill="1" applyBorder="1" applyAlignment="1">
      <alignment horizontal="center" vertical="center" wrapText="1"/>
    </xf>
    <xf numFmtId="9" fontId="12" fillId="7" borderId="3" xfId="0" applyNumberFormat="1" applyFont="1" applyFill="1" applyBorder="1" applyAlignment="1">
      <alignment horizontal="center" vertical="center" wrapText="1"/>
    </xf>
    <xf numFmtId="0" fontId="12" fillId="31" borderId="3" xfId="0" applyFont="1" applyFill="1" applyBorder="1" applyAlignment="1">
      <alignment horizontal="center" vertical="center" wrapText="1"/>
    </xf>
    <xf numFmtId="0" fontId="12" fillId="32" borderId="3" xfId="0" applyFont="1" applyFill="1" applyBorder="1" applyAlignment="1">
      <alignment horizontal="center" vertical="center" wrapText="1"/>
    </xf>
    <xf numFmtId="0" fontId="12" fillId="32" borderId="2" xfId="0" applyFont="1" applyFill="1" applyBorder="1" applyAlignment="1">
      <alignment horizontal="center" vertical="center" wrapText="1"/>
    </xf>
    <xf numFmtId="10" fontId="12" fillId="32" borderId="3" xfId="0" applyNumberFormat="1" applyFont="1" applyFill="1" applyBorder="1" applyAlignment="1">
      <alignment horizontal="center" vertical="center" wrapText="1"/>
    </xf>
    <xf numFmtId="0" fontId="2" fillId="32" borderId="3" xfId="0" applyFont="1" applyFill="1" applyBorder="1" applyAlignment="1">
      <alignment horizontal="center" vertical="center" wrapText="1"/>
    </xf>
    <xf numFmtId="0" fontId="2" fillId="32" borderId="2" xfId="0" applyFont="1" applyFill="1" applyBorder="1" applyAlignment="1">
      <alignment horizontal="center" vertical="center" wrapText="1"/>
    </xf>
    <xf numFmtId="9" fontId="12" fillId="18" borderId="1" xfId="30" applyFont="1" applyFill="1" applyBorder="1" applyAlignment="1" applyProtection="1">
      <alignment horizontal="center" vertical="center" wrapText="1"/>
    </xf>
    <xf numFmtId="1" fontId="2" fillId="0" borderId="3" xfId="0" applyNumberFormat="1" applyFont="1" applyFill="1" applyBorder="1" applyAlignment="1" applyProtection="1">
      <alignment horizontal="center" vertical="center" wrapText="1"/>
    </xf>
    <xf numFmtId="1" fontId="2" fillId="0" borderId="2" xfId="0" applyNumberFormat="1" applyFont="1" applyFill="1" applyBorder="1" applyAlignment="1" applyProtection="1">
      <alignment horizontal="center" vertical="center" wrapText="1"/>
    </xf>
    <xf numFmtId="1" fontId="2" fillId="0" borderId="4" xfId="0" applyNumberFormat="1" applyFont="1" applyFill="1" applyBorder="1" applyAlignment="1" applyProtection="1">
      <alignment horizontal="center" vertical="center" wrapText="1"/>
    </xf>
    <xf numFmtId="9" fontId="12" fillId="0" borderId="1" xfId="30" applyFont="1" applyFill="1" applyBorder="1" applyAlignment="1" applyProtection="1">
      <alignment horizontal="center" vertical="center" wrapText="1"/>
    </xf>
    <xf numFmtId="0" fontId="2" fillId="27" borderId="3" xfId="0" applyFont="1" applyFill="1" applyBorder="1" applyAlignment="1">
      <alignment horizontal="center" vertical="center" wrapText="1"/>
    </xf>
    <xf numFmtId="0" fontId="2" fillId="27" borderId="2" xfId="0" applyFont="1" applyFill="1" applyBorder="1" applyAlignment="1">
      <alignment horizontal="center" vertical="center" wrapText="1"/>
    </xf>
    <xf numFmtId="0" fontId="2" fillId="27" borderId="4" xfId="0" applyFont="1" applyFill="1" applyBorder="1" applyAlignment="1">
      <alignment horizontal="center" vertical="center" wrapText="1"/>
    </xf>
    <xf numFmtId="1" fontId="2" fillId="27" borderId="1" xfId="0" applyNumberFormat="1" applyFont="1" applyFill="1" applyBorder="1" applyAlignment="1" applyProtection="1">
      <alignment horizontal="center" vertical="center" wrapText="1"/>
    </xf>
    <xf numFmtId="9" fontId="12" fillId="27" borderId="1" xfId="30" applyFont="1" applyFill="1" applyBorder="1" applyAlignment="1" applyProtection="1">
      <alignment horizontal="center" vertical="center" wrapText="1"/>
    </xf>
    <xf numFmtId="9" fontId="12" fillId="0" borderId="3" xfId="30" applyFont="1" applyFill="1" applyBorder="1" applyAlignment="1" applyProtection="1">
      <alignment horizontal="center" vertical="center" wrapText="1"/>
    </xf>
    <xf numFmtId="9" fontId="12" fillId="0" borderId="2" xfId="30" applyFont="1" applyFill="1" applyBorder="1" applyAlignment="1" applyProtection="1">
      <alignment horizontal="center" vertical="center" wrapText="1"/>
    </xf>
    <xf numFmtId="9" fontId="12" fillId="0" borderId="4" xfId="30" applyFont="1" applyFill="1" applyBorder="1" applyAlignment="1" applyProtection="1">
      <alignment horizontal="center" vertical="center" wrapText="1"/>
    </xf>
    <xf numFmtId="1" fontId="12" fillId="0" borderId="3"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1" fontId="12" fillId="0" borderId="4"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178" fontId="2" fillId="22" borderId="3" xfId="0" applyNumberFormat="1" applyFont="1" applyFill="1" applyBorder="1" applyAlignment="1">
      <alignment horizontal="center" vertical="center" wrapText="1"/>
    </xf>
    <xf numFmtId="178" fontId="2" fillId="22" borderId="2" xfId="0" applyNumberFormat="1" applyFont="1" applyFill="1" applyBorder="1" applyAlignment="1">
      <alignment horizontal="center" vertical="center" wrapText="1"/>
    </xf>
    <xf numFmtId="178" fontId="2" fillId="3" borderId="3" xfId="0" applyNumberFormat="1" applyFont="1" applyFill="1" applyBorder="1" applyAlignment="1">
      <alignment horizontal="center" vertical="center" wrapText="1"/>
    </xf>
    <xf numFmtId="178" fontId="2" fillId="3" borderId="2" xfId="0" applyNumberFormat="1" applyFont="1" applyFill="1" applyBorder="1" applyAlignment="1">
      <alignment horizontal="center" vertical="center" wrapText="1"/>
    </xf>
    <xf numFmtId="178" fontId="2" fillId="3" borderId="4" xfId="0" applyNumberFormat="1" applyFont="1" applyFill="1" applyBorder="1" applyAlignment="1">
      <alignment horizontal="center" vertical="center" wrapText="1"/>
    </xf>
    <xf numFmtId="177" fontId="2" fillId="3" borderId="3" xfId="0" applyNumberFormat="1" applyFont="1" applyFill="1" applyBorder="1" applyAlignment="1">
      <alignment horizontal="center" vertical="center" wrapText="1"/>
    </xf>
    <xf numFmtId="177" fontId="2" fillId="3" borderId="2" xfId="0" applyNumberFormat="1" applyFont="1" applyFill="1" applyBorder="1" applyAlignment="1">
      <alignment horizontal="center" vertical="center" wrapText="1"/>
    </xf>
    <xf numFmtId="177" fontId="2" fillId="3" borderId="4" xfId="0" applyNumberFormat="1" applyFont="1" applyFill="1" applyBorder="1" applyAlignment="1">
      <alignment horizontal="center" vertical="center" wrapText="1"/>
    </xf>
    <xf numFmtId="0" fontId="2" fillId="26" borderId="3" xfId="0" quotePrefix="1" applyFont="1" applyFill="1" applyBorder="1" applyAlignment="1">
      <alignment horizontal="center" vertical="center" wrapText="1"/>
    </xf>
    <xf numFmtId="0" fontId="2" fillId="26" borderId="2" xfId="0" quotePrefix="1" applyFont="1" applyFill="1" applyBorder="1" applyAlignment="1">
      <alignment horizontal="center" vertical="center" wrapText="1"/>
    </xf>
    <xf numFmtId="0" fontId="2" fillId="26" borderId="4" xfId="0" quotePrefix="1" applyFont="1" applyFill="1" applyBorder="1" applyAlignment="1">
      <alignment horizontal="center" vertical="center" wrapText="1"/>
    </xf>
    <xf numFmtId="0" fontId="2" fillId="30" borderId="3" xfId="0" quotePrefix="1" applyFont="1" applyFill="1" applyBorder="1" applyAlignment="1">
      <alignment horizontal="center" vertical="center" wrapText="1"/>
    </xf>
    <xf numFmtId="0" fontId="2" fillId="30" borderId="2" xfId="0" quotePrefix="1" applyFont="1" applyFill="1" applyBorder="1" applyAlignment="1">
      <alignment horizontal="center" vertical="center" wrapText="1"/>
    </xf>
    <xf numFmtId="0" fontId="2" fillId="30" borderId="4" xfId="0" quotePrefix="1" applyFont="1" applyFill="1" applyBorder="1" applyAlignment="1">
      <alignment horizontal="center" vertical="center" wrapText="1"/>
    </xf>
    <xf numFmtId="9" fontId="26" fillId="5" borderId="3" xfId="0" applyNumberFormat="1" applyFont="1" applyFill="1" applyBorder="1" applyAlignment="1" applyProtection="1">
      <alignment horizontal="center" vertical="center" wrapText="1"/>
    </xf>
    <xf numFmtId="9" fontId="26" fillId="5" borderId="2" xfId="0" applyNumberFormat="1" applyFont="1" applyFill="1" applyBorder="1" applyAlignment="1" applyProtection="1">
      <alignment horizontal="center" vertical="center" wrapText="1"/>
    </xf>
    <xf numFmtId="9" fontId="26" fillId="5" borderId="4" xfId="0" applyNumberFormat="1" applyFont="1" applyFill="1" applyBorder="1" applyAlignment="1" applyProtection="1">
      <alignment horizontal="center" vertical="center" wrapText="1"/>
    </xf>
    <xf numFmtId="0" fontId="16"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9" fontId="37" fillId="24" borderId="3" xfId="0" applyNumberFormat="1" applyFont="1" applyFill="1" applyBorder="1" applyAlignment="1" applyProtection="1">
      <alignment horizontal="center" vertical="center" wrapText="1"/>
    </xf>
    <xf numFmtId="9" fontId="37" fillId="24" borderId="2" xfId="0" applyNumberFormat="1" applyFont="1" applyFill="1" applyBorder="1" applyAlignment="1" applyProtection="1">
      <alignment horizontal="center" vertical="center" wrapText="1"/>
    </xf>
    <xf numFmtId="9" fontId="37" fillId="24" borderId="4" xfId="0" applyNumberFormat="1" applyFont="1" applyFill="1" applyBorder="1" applyAlignment="1" applyProtection="1">
      <alignment horizontal="center" vertical="center" wrapText="1"/>
    </xf>
    <xf numFmtId="9" fontId="37" fillId="24" borderId="3" xfId="0" applyNumberFormat="1" applyFont="1" applyFill="1" applyBorder="1" applyAlignment="1" applyProtection="1">
      <alignment horizontal="left" vertical="center" wrapText="1"/>
    </xf>
    <xf numFmtId="9" fontId="37" fillId="24" borderId="2" xfId="0" applyNumberFormat="1" applyFont="1" applyFill="1" applyBorder="1" applyAlignment="1" applyProtection="1">
      <alignment horizontal="left" vertical="center" wrapText="1"/>
    </xf>
    <xf numFmtId="9" fontId="37" fillId="24" borderId="4" xfId="0" applyNumberFormat="1" applyFont="1" applyFill="1" applyBorder="1" applyAlignment="1" applyProtection="1">
      <alignment horizontal="left" vertical="center" wrapText="1"/>
    </xf>
    <xf numFmtId="0" fontId="12" fillId="18" borderId="3" xfId="30" applyNumberFormat="1" applyFont="1" applyFill="1" applyBorder="1" applyAlignment="1" applyProtection="1">
      <alignment horizontal="center" vertical="center" wrapText="1"/>
    </xf>
    <xf numFmtId="0" fontId="12" fillId="18" borderId="2" xfId="30" applyNumberFormat="1" applyFont="1" applyFill="1" applyBorder="1" applyAlignment="1" applyProtection="1">
      <alignment horizontal="center" vertical="center" wrapText="1"/>
    </xf>
    <xf numFmtId="0" fontId="12" fillId="18" borderId="4" xfId="30" applyNumberFormat="1" applyFont="1" applyFill="1" applyBorder="1" applyAlignment="1" applyProtection="1">
      <alignment horizontal="center" vertical="center" wrapText="1"/>
    </xf>
    <xf numFmtId="9" fontId="12" fillId="18" borderId="3" xfId="30" applyFont="1" applyFill="1" applyBorder="1" applyAlignment="1" applyProtection="1">
      <alignment horizontal="center" vertical="center" wrapText="1"/>
    </xf>
    <xf numFmtId="9" fontId="12" fillId="18" borderId="2" xfId="30" applyFont="1" applyFill="1" applyBorder="1" applyAlignment="1" applyProtection="1">
      <alignment horizontal="center" vertical="center" wrapText="1"/>
    </xf>
    <xf numFmtId="9" fontId="12" fillId="18" borderId="4" xfId="30" applyFont="1" applyFill="1" applyBorder="1" applyAlignment="1" applyProtection="1">
      <alignment horizontal="center" vertical="center" wrapText="1"/>
    </xf>
    <xf numFmtId="9" fontId="12" fillId="3" borderId="1" xfId="1" applyNumberFormat="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1" fontId="2" fillId="5" borderId="3" xfId="0" applyNumberFormat="1" applyFont="1" applyFill="1" applyBorder="1" applyAlignment="1" applyProtection="1">
      <alignment horizontal="center" vertical="center" wrapText="1"/>
    </xf>
    <xf numFmtId="1" fontId="2" fillId="5" borderId="2" xfId="0" applyNumberFormat="1" applyFont="1" applyFill="1" applyBorder="1" applyAlignment="1" applyProtection="1">
      <alignment horizontal="center" vertical="center" wrapText="1"/>
    </xf>
    <xf numFmtId="1" fontId="2" fillId="5" borderId="4" xfId="0" applyNumberFormat="1" applyFont="1" applyFill="1" applyBorder="1" applyAlignment="1" applyProtection="1">
      <alignment horizontal="center" vertical="center" wrapText="1"/>
    </xf>
    <xf numFmtId="9" fontId="12" fillId="5" borderId="1" xfId="30" applyFont="1" applyFill="1" applyBorder="1" applyAlignment="1" applyProtection="1">
      <alignment horizontal="center" vertical="center" wrapText="1"/>
    </xf>
    <xf numFmtId="9" fontId="12" fillId="5" borderId="3" xfId="30" applyFont="1" applyFill="1" applyBorder="1" applyAlignment="1" applyProtection="1">
      <alignment horizontal="center" vertical="center" wrapText="1"/>
    </xf>
    <xf numFmtId="9" fontId="12" fillId="5" borderId="2" xfId="30" applyFont="1" applyFill="1" applyBorder="1" applyAlignment="1" applyProtection="1">
      <alignment horizontal="center" vertical="center" wrapText="1"/>
    </xf>
    <xf numFmtId="9" fontId="12" fillId="5" borderId="4" xfId="30" applyFont="1" applyFill="1" applyBorder="1" applyAlignment="1" applyProtection="1">
      <alignment horizontal="center" vertical="center" wrapText="1"/>
    </xf>
    <xf numFmtId="1" fontId="12" fillId="5" borderId="3" xfId="0" applyNumberFormat="1" applyFont="1" applyFill="1" applyBorder="1" applyAlignment="1" applyProtection="1">
      <alignment horizontal="center" vertical="center" wrapText="1"/>
    </xf>
    <xf numFmtId="1" fontId="12" fillId="5" borderId="2" xfId="0" applyNumberFormat="1" applyFont="1" applyFill="1" applyBorder="1" applyAlignment="1" applyProtection="1">
      <alignment horizontal="center" vertical="center" wrapText="1"/>
    </xf>
    <xf numFmtId="1" fontId="12" fillId="5" borderId="4" xfId="0" applyNumberFormat="1" applyFont="1" applyFill="1" applyBorder="1" applyAlignment="1" applyProtection="1">
      <alignment horizontal="center" vertical="center" wrapText="1"/>
    </xf>
    <xf numFmtId="0" fontId="2" fillId="18" borderId="3"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2" fillId="18" borderId="4" xfId="0" applyFont="1" applyFill="1" applyBorder="1" applyAlignment="1">
      <alignment horizontal="center" vertical="center" wrapText="1"/>
    </xf>
    <xf numFmtId="1" fontId="2" fillId="18" borderId="3" xfId="0" applyNumberFormat="1" applyFont="1" applyFill="1" applyBorder="1" applyAlignment="1" applyProtection="1">
      <alignment horizontal="center" vertical="center" wrapText="1"/>
    </xf>
    <xf numFmtId="1" fontId="2" fillId="18" borderId="2" xfId="0" applyNumberFormat="1" applyFont="1" applyFill="1" applyBorder="1" applyAlignment="1" applyProtection="1">
      <alignment horizontal="center" vertical="center" wrapText="1"/>
    </xf>
    <xf numFmtId="1" fontId="2" fillId="18" borderId="4" xfId="0" applyNumberFormat="1" applyFont="1" applyFill="1" applyBorder="1" applyAlignment="1" applyProtection="1">
      <alignment horizontal="center" vertical="center" wrapText="1"/>
    </xf>
    <xf numFmtId="172" fontId="12" fillId="3" borderId="1" xfId="0" applyNumberFormat="1" applyFont="1" applyFill="1" applyBorder="1" applyAlignment="1" applyProtection="1">
      <alignment horizontal="center" vertical="center" wrapText="1"/>
      <protection locked="0"/>
    </xf>
    <xf numFmtId="172" fontId="2" fillId="3" borderId="3"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12" fillId="3" borderId="8"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2" fillId="25" borderId="2" xfId="0" applyFont="1" applyFill="1" applyBorder="1" applyAlignment="1">
      <alignment horizontal="center" vertical="center" wrapText="1"/>
    </xf>
    <xf numFmtId="177" fontId="2" fillId="22" borderId="2" xfId="0" applyNumberFormat="1" applyFont="1" applyFill="1" applyBorder="1" applyAlignment="1">
      <alignment horizontal="center" vertical="center" wrapText="1"/>
    </xf>
    <xf numFmtId="177" fontId="2" fillId="22"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30" applyFont="1" applyFill="1" applyBorder="1" applyAlignment="1">
      <alignment horizontal="center" vertical="center"/>
    </xf>
    <xf numFmtId="178" fontId="2" fillId="22"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9" fontId="12" fillId="3" borderId="5" xfId="0" applyNumberFormat="1" applyFont="1" applyFill="1" applyBorder="1" applyAlignment="1" applyProtection="1">
      <alignment horizontal="center" vertical="center" wrapText="1"/>
      <protection locked="0"/>
    </xf>
    <xf numFmtId="9" fontId="12" fillId="3" borderId="0" xfId="0" applyNumberFormat="1" applyFont="1" applyFill="1" applyBorder="1" applyAlignment="1" applyProtection="1">
      <alignment horizontal="center" vertical="center" wrapText="1"/>
      <protection locked="0"/>
    </xf>
    <xf numFmtId="10" fontId="12" fillId="18" borderId="3" xfId="0" applyNumberFormat="1"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10" fontId="12" fillId="5"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0" fontId="12" fillId="27" borderId="3"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4" xfId="0" applyFont="1" applyFill="1" applyBorder="1" applyAlignment="1">
      <alignment horizontal="center" vertical="center" wrapText="1"/>
    </xf>
    <xf numFmtId="9" fontId="12" fillId="27" borderId="3" xfId="0" applyNumberFormat="1" applyFont="1" applyFill="1" applyBorder="1" applyAlignment="1">
      <alignment horizontal="center" vertical="center" wrapText="1"/>
    </xf>
    <xf numFmtId="0" fontId="2" fillId="27" borderId="3" xfId="0" applyFont="1" applyFill="1" applyBorder="1" applyAlignment="1">
      <alignment horizontal="center" vertical="center"/>
    </xf>
    <xf numFmtId="0" fontId="2" fillId="27" borderId="2" xfId="0" applyFont="1" applyFill="1" applyBorder="1" applyAlignment="1">
      <alignment horizontal="center" vertical="center"/>
    </xf>
    <xf numFmtId="0" fontId="2" fillId="27" borderId="4" xfId="0" applyFont="1" applyFill="1" applyBorder="1" applyAlignment="1">
      <alignment horizontal="center" vertical="center"/>
    </xf>
    <xf numFmtId="10" fontId="12" fillId="27" borderId="3" xfId="0" applyNumberFormat="1" applyFont="1" applyFill="1" applyBorder="1" applyAlignment="1">
      <alignment horizontal="center" vertical="center" wrapText="1"/>
    </xf>
    <xf numFmtId="10" fontId="12" fillId="28" borderId="3" xfId="0" applyNumberFormat="1" applyFont="1" applyFill="1" applyBorder="1" applyAlignment="1">
      <alignment horizontal="center" vertical="center" wrapText="1"/>
    </xf>
    <xf numFmtId="0" fontId="12" fillId="28" borderId="2" xfId="0" applyFont="1" applyFill="1" applyBorder="1" applyAlignment="1">
      <alignment horizontal="center" vertical="center" wrapText="1"/>
    </xf>
    <xf numFmtId="0" fontId="12" fillId="28" borderId="4" xfId="0"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2" xfId="0" applyFont="1" applyFill="1" applyBorder="1" applyAlignment="1">
      <alignment horizontal="center" vertical="center" wrapText="1"/>
    </xf>
    <xf numFmtId="0" fontId="2" fillId="28" borderId="4" xfId="0" applyFont="1" applyFill="1" applyBorder="1" applyAlignment="1">
      <alignment horizontal="center" vertical="center" wrapText="1"/>
    </xf>
    <xf numFmtId="1" fontId="2" fillId="28" borderId="1" xfId="0" applyNumberFormat="1" applyFont="1" applyFill="1" applyBorder="1" applyAlignment="1" applyProtection="1">
      <alignment horizontal="center" vertical="center" wrapText="1"/>
    </xf>
    <xf numFmtId="9" fontId="12" fillId="28" borderId="1" xfId="30" applyFont="1" applyFill="1" applyBorder="1" applyAlignment="1" applyProtection="1">
      <alignment horizontal="center" vertical="center" wrapText="1"/>
    </xf>
    <xf numFmtId="178" fontId="2" fillId="19" borderId="3" xfId="0" applyNumberFormat="1" applyFont="1" applyFill="1" applyBorder="1" applyAlignment="1">
      <alignment horizontal="center" vertical="center" wrapText="1"/>
    </xf>
    <xf numFmtId="178" fontId="2" fillId="19" borderId="2" xfId="0" applyNumberFormat="1" applyFont="1" applyFill="1" applyBorder="1" applyAlignment="1">
      <alignment horizontal="center" vertical="center" wrapText="1"/>
    </xf>
    <xf numFmtId="178" fontId="2" fillId="19" borderId="4" xfId="0" applyNumberFormat="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178" fontId="2" fillId="20" borderId="3" xfId="0" applyNumberFormat="1" applyFont="1" applyFill="1" applyBorder="1" applyAlignment="1">
      <alignment horizontal="center" vertical="center" wrapText="1"/>
    </xf>
    <xf numFmtId="178" fontId="2" fillId="20" borderId="2" xfId="0" applyNumberFormat="1" applyFont="1" applyFill="1" applyBorder="1" applyAlignment="1">
      <alignment horizontal="center" vertical="center" wrapText="1"/>
    </xf>
    <xf numFmtId="178" fontId="2" fillId="20" borderId="4"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1" fontId="2" fillId="0" borderId="1" xfId="0" applyNumberFormat="1" applyFont="1" applyFill="1" applyBorder="1" applyAlignment="1" applyProtection="1">
      <alignment horizontal="center" vertical="center" wrapText="1"/>
    </xf>
    <xf numFmtId="0" fontId="12" fillId="28" borderId="3" xfId="0" applyFont="1" applyFill="1" applyBorder="1" applyAlignment="1">
      <alignment horizontal="center" vertical="center" wrapText="1"/>
    </xf>
    <xf numFmtId="9" fontId="1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xf>
    <xf numFmtId="0" fontId="2" fillId="28" borderId="2" xfId="0" applyFont="1" applyFill="1" applyBorder="1" applyAlignment="1">
      <alignment horizontal="center" vertical="center"/>
    </xf>
    <xf numFmtId="0" fontId="2" fillId="28" borderId="4" xfId="0" applyFont="1" applyFill="1" applyBorder="1" applyAlignment="1">
      <alignment horizontal="center" vertical="center"/>
    </xf>
    <xf numFmtId="9" fontId="2" fillId="0" borderId="3" xfId="0" applyNumberFormat="1" applyFont="1" applyFill="1" applyBorder="1" applyAlignment="1">
      <alignment horizontal="center" vertical="center"/>
    </xf>
    <xf numFmtId="9" fontId="37" fillId="0" borderId="2" xfId="0" applyNumberFormat="1" applyFont="1" applyFill="1" applyBorder="1" applyAlignment="1" applyProtection="1">
      <alignment horizontal="center" vertical="center" wrapText="1"/>
    </xf>
    <xf numFmtId="0" fontId="12" fillId="26" borderId="3"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4" xfId="0" applyFont="1" applyFill="1" applyBorder="1" applyAlignment="1">
      <alignment horizontal="center" vertical="center" wrapText="1"/>
    </xf>
    <xf numFmtId="9" fontId="12" fillId="26" borderId="3" xfId="0" applyNumberFormat="1" applyFont="1" applyFill="1" applyBorder="1" applyAlignment="1">
      <alignment horizontal="center" vertical="center" wrapText="1"/>
    </xf>
    <xf numFmtId="0" fontId="2" fillId="26" borderId="3" xfId="0" applyFon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4" xfId="0" applyFont="1" applyFill="1" applyBorder="1" applyAlignment="1">
      <alignment horizontal="center" vertical="center" wrapText="1"/>
    </xf>
    <xf numFmtId="9" fontId="2" fillId="26" borderId="3" xfId="0" applyNumberFormat="1" applyFont="1" applyFill="1" applyBorder="1" applyAlignment="1">
      <alignment horizontal="center" vertical="center" wrapText="1"/>
    </xf>
    <xf numFmtId="1" fontId="2" fillId="26" borderId="1" xfId="0" applyNumberFormat="1" applyFont="1" applyFill="1" applyBorder="1" applyAlignment="1" applyProtection="1">
      <alignment horizontal="center" vertical="center" wrapText="1"/>
    </xf>
    <xf numFmtId="9" fontId="12" fillId="26" borderId="1" xfId="30" applyFont="1" applyFill="1" applyBorder="1" applyAlignment="1" applyProtection="1">
      <alignment horizontal="center" vertical="center" wrapText="1"/>
    </xf>
    <xf numFmtId="0" fontId="2" fillId="26" borderId="3" xfId="0" applyFont="1" applyFill="1" applyBorder="1" applyAlignment="1" applyProtection="1">
      <alignment horizontal="left" vertical="center" wrapText="1"/>
    </xf>
    <xf numFmtId="0" fontId="2" fillId="26" borderId="2" xfId="0" applyFont="1" applyFill="1" applyBorder="1" applyAlignment="1" applyProtection="1">
      <alignment horizontal="left" vertical="center" wrapText="1"/>
    </xf>
    <xf numFmtId="0" fontId="2" fillId="26" borderId="4" xfId="0" applyFont="1" applyFill="1" applyBorder="1" applyAlignment="1" applyProtection="1">
      <alignment horizontal="left" vertical="center" wrapText="1"/>
    </xf>
    <xf numFmtId="9" fontId="26" fillId="26" borderId="3" xfId="0" applyNumberFormat="1" applyFont="1" applyFill="1" applyBorder="1" applyAlignment="1" applyProtection="1">
      <alignment horizontal="center" vertical="center" wrapText="1"/>
    </xf>
    <xf numFmtId="9" fontId="26" fillId="26" borderId="2" xfId="0" applyNumberFormat="1" applyFont="1" applyFill="1" applyBorder="1" applyAlignment="1" applyProtection="1">
      <alignment horizontal="center" vertical="center" wrapText="1"/>
    </xf>
    <xf numFmtId="9" fontId="26" fillId="26" borderId="4" xfId="0" applyNumberFormat="1" applyFont="1" applyFill="1" applyBorder="1" applyAlignment="1" applyProtection="1">
      <alignment horizontal="center" vertical="center" wrapText="1"/>
    </xf>
    <xf numFmtId="9" fontId="12" fillId="26" borderId="3" xfId="30" applyFont="1" applyFill="1" applyBorder="1" applyAlignment="1" applyProtection="1">
      <alignment horizontal="center" vertical="center" wrapText="1"/>
    </xf>
    <xf numFmtId="9" fontId="12" fillId="26" borderId="2" xfId="30" applyFont="1" applyFill="1" applyBorder="1" applyAlignment="1" applyProtection="1">
      <alignment horizontal="center" vertical="center" wrapText="1"/>
    </xf>
    <xf numFmtId="9" fontId="12" fillId="26" borderId="4" xfId="30" applyFont="1" applyFill="1" applyBorder="1" applyAlignment="1" applyProtection="1">
      <alignment horizontal="center" vertical="center" wrapText="1"/>
    </xf>
    <xf numFmtId="1" fontId="12" fillId="26" borderId="3" xfId="0" applyNumberFormat="1" applyFont="1" applyFill="1" applyBorder="1" applyAlignment="1" applyProtection="1">
      <alignment horizontal="center" vertical="center" wrapText="1"/>
    </xf>
    <xf numFmtId="1" fontId="12" fillId="26" borderId="2" xfId="0" applyNumberFormat="1" applyFont="1" applyFill="1" applyBorder="1" applyAlignment="1" applyProtection="1">
      <alignment horizontal="center" vertical="center" wrapText="1"/>
    </xf>
    <xf numFmtId="1" fontId="12" fillId="26" borderId="4" xfId="0" applyNumberFormat="1" applyFont="1" applyFill="1" applyBorder="1" applyAlignment="1" applyProtection="1">
      <alignment horizontal="center" vertical="center" wrapText="1"/>
    </xf>
    <xf numFmtId="1" fontId="2" fillId="32" borderId="1" xfId="0" applyNumberFormat="1" applyFont="1" applyFill="1" applyBorder="1" applyAlignment="1" applyProtection="1">
      <alignment horizontal="center" vertical="center" wrapText="1"/>
    </xf>
    <xf numFmtId="9" fontId="12" fillId="32" borderId="1" xfId="30" applyFont="1" applyFill="1" applyBorder="1" applyAlignment="1" applyProtection="1">
      <alignment horizontal="center" vertical="center" wrapText="1"/>
    </xf>
    <xf numFmtId="9" fontId="26" fillId="31" borderId="3" xfId="0" applyNumberFormat="1" applyFont="1" applyFill="1" applyBorder="1" applyAlignment="1" applyProtection="1">
      <alignment horizontal="center" vertical="center" wrapText="1"/>
    </xf>
    <xf numFmtId="9" fontId="26" fillId="31" borderId="4" xfId="0" applyNumberFormat="1" applyFont="1" applyFill="1" applyBorder="1" applyAlignment="1" applyProtection="1">
      <alignment horizontal="center" vertical="center" wrapText="1"/>
    </xf>
    <xf numFmtId="9" fontId="12" fillId="31" borderId="3" xfId="30" applyFont="1" applyFill="1" applyBorder="1" applyAlignment="1" applyProtection="1">
      <alignment horizontal="center" vertical="center" wrapText="1"/>
    </xf>
    <xf numFmtId="9" fontId="12" fillId="31" borderId="4" xfId="30" applyFont="1" applyFill="1" applyBorder="1" applyAlignment="1" applyProtection="1">
      <alignment horizontal="center" vertical="center" wrapText="1"/>
    </xf>
    <xf numFmtId="1" fontId="12" fillId="31" borderId="3" xfId="0" applyNumberFormat="1" applyFont="1" applyFill="1" applyBorder="1" applyAlignment="1" applyProtection="1">
      <alignment horizontal="center" vertical="center" wrapText="1"/>
    </xf>
    <xf numFmtId="1" fontId="12" fillId="31" borderId="4" xfId="0" applyNumberFormat="1" applyFont="1" applyFill="1" applyBorder="1" applyAlignment="1" applyProtection="1">
      <alignment horizontal="center" vertical="center" wrapText="1"/>
    </xf>
    <xf numFmtId="9" fontId="12" fillId="32" borderId="3" xfId="30" applyFont="1" applyFill="1" applyBorder="1" applyAlignment="1" applyProtection="1">
      <alignment horizontal="center" vertical="center" wrapText="1"/>
    </xf>
    <xf numFmtId="9" fontId="12" fillId="32" borderId="2" xfId="30" applyFont="1" applyFill="1" applyBorder="1" applyAlignment="1" applyProtection="1">
      <alignment horizontal="center" vertical="center" wrapText="1"/>
    </xf>
    <xf numFmtId="9" fontId="12" fillId="32" borderId="4" xfId="30" applyFont="1" applyFill="1" applyBorder="1" applyAlignment="1" applyProtection="1">
      <alignment horizontal="center" vertical="center" wrapText="1"/>
    </xf>
    <xf numFmtId="1" fontId="12" fillId="32" borderId="3" xfId="0" applyNumberFormat="1" applyFont="1" applyFill="1" applyBorder="1" applyAlignment="1" applyProtection="1">
      <alignment horizontal="center" vertical="center" wrapText="1"/>
    </xf>
    <xf numFmtId="1" fontId="12" fillId="32" borderId="2" xfId="0" applyNumberFormat="1" applyFont="1" applyFill="1" applyBorder="1" applyAlignment="1" applyProtection="1">
      <alignment horizontal="center" vertical="center" wrapText="1"/>
    </xf>
    <xf numFmtId="1" fontId="12" fillId="32" borderId="4"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2" fillId="0" borderId="3"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wrapText="1"/>
    </xf>
    <xf numFmtId="9" fontId="12" fillId="3" borderId="1" xfId="30" applyFont="1" applyFill="1" applyBorder="1" applyAlignment="1" applyProtection="1">
      <alignment horizontal="center"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9" fontId="26" fillId="3" borderId="3" xfId="0" applyNumberFormat="1" applyFont="1" applyFill="1" applyBorder="1" applyAlignment="1" applyProtection="1">
      <alignment horizontal="center" vertical="center" wrapText="1"/>
    </xf>
    <xf numFmtId="9" fontId="26" fillId="3" borderId="4" xfId="0" applyNumberFormat="1" applyFont="1" applyFill="1" applyBorder="1" applyAlignment="1" applyProtection="1">
      <alignment horizontal="center" vertical="center" wrapText="1"/>
    </xf>
    <xf numFmtId="9" fontId="37" fillId="0" borderId="2" xfId="0" applyNumberFormat="1" applyFont="1" applyBorder="1" applyAlignment="1">
      <alignment horizontal="center" vertical="center" wrapText="1"/>
    </xf>
    <xf numFmtId="9" fontId="37" fillId="25" borderId="3" xfId="0" applyNumberFormat="1" applyFont="1" applyFill="1" applyBorder="1" applyAlignment="1" applyProtection="1">
      <alignment horizontal="left" vertical="center" wrapText="1"/>
    </xf>
    <xf numFmtId="9" fontId="37" fillId="25" borderId="2" xfId="0" applyNumberFormat="1" applyFont="1" applyFill="1" applyBorder="1" applyAlignment="1" applyProtection="1">
      <alignment horizontal="left" vertical="center" wrapText="1"/>
    </xf>
    <xf numFmtId="9" fontId="37" fillId="25" borderId="4" xfId="0" applyNumberFormat="1" applyFont="1" applyFill="1" applyBorder="1" applyAlignment="1" applyProtection="1">
      <alignment horizontal="left" vertical="center" wrapText="1"/>
    </xf>
    <xf numFmtId="178" fontId="2" fillId="22" borderId="4" xfId="0" applyNumberFormat="1" applyFont="1" applyFill="1" applyBorder="1" applyAlignment="1">
      <alignment horizontal="center" vertical="center" wrapText="1"/>
    </xf>
    <xf numFmtId="1" fontId="12" fillId="7" borderId="3" xfId="0" applyNumberFormat="1" applyFont="1" applyFill="1" applyBorder="1" applyAlignment="1" applyProtection="1">
      <alignment horizontal="center" vertical="center" wrapText="1"/>
    </xf>
    <xf numFmtId="1" fontId="12" fillId="7" borderId="2" xfId="0" applyNumberFormat="1" applyFont="1" applyFill="1" applyBorder="1" applyAlignment="1" applyProtection="1">
      <alignment horizontal="center" vertical="center" wrapText="1"/>
    </xf>
    <xf numFmtId="1" fontId="12" fillId="7" borderId="4" xfId="0" applyNumberFormat="1" applyFont="1" applyFill="1" applyBorder="1" applyAlignment="1" applyProtection="1">
      <alignment horizontal="center" vertical="center" wrapText="1"/>
    </xf>
    <xf numFmtId="1" fontId="12" fillId="27" borderId="3" xfId="0" applyNumberFormat="1" applyFont="1" applyFill="1" applyBorder="1" applyAlignment="1" applyProtection="1">
      <alignment horizontal="center" vertical="center" wrapText="1"/>
    </xf>
    <xf numFmtId="1" fontId="12" fillId="27" borderId="2" xfId="0" applyNumberFormat="1" applyFont="1" applyFill="1" applyBorder="1" applyAlignment="1" applyProtection="1">
      <alignment horizontal="center" vertical="center" wrapText="1"/>
    </xf>
    <xf numFmtId="1" fontId="12" fillId="27" borderId="4" xfId="0" applyNumberFormat="1" applyFont="1" applyFill="1" applyBorder="1" applyAlignment="1" applyProtection="1">
      <alignment horizontal="center" vertical="center" wrapText="1"/>
    </xf>
    <xf numFmtId="9" fontId="12" fillId="27" borderId="3" xfId="30" applyFont="1" applyFill="1" applyBorder="1" applyAlignment="1" applyProtection="1">
      <alignment horizontal="center" vertical="center" wrapText="1"/>
    </xf>
    <xf numFmtId="9" fontId="12" fillId="27" borderId="2" xfId="30" applyFont="1" applyFill="1" applyBorder="1" applyAlignment="1" applyProtection="1">
      <alignment horizontal="center" vertical="center" wrapText="1"/>
    </xf>
    <xf numFmtId="9" fontId="12" fillId="27" borderId="4" xfId="30" applyFont="1" applyFill="1" applyBorder="1" applyAlignment="1" applyProtection="1">
      <alignment horizontal="center" vertical="center" wrapText="1"/>
    </xf>
    <xf numFmtId="9" fontId="12" fillId="28" borderId="3" xfId="30" applyFont="1" applyFill="1" applyBorder="1" applyAlignment="1" applyProtection="1">
      <alignment horizontal="center" vertical="center" wrapText="1"/>
    </xf>
    <xf numFmtId="9" fontId="12" fillId="28" borderId="2" xfId="30" applyFont="1" applyFill="1" applyBorder="1" applyAlignment="1" applyProtection="1">
      <alignment horizontal="center" vertical="center" wrapText="1"/>
    </xf>
    <xf numFmtId="9" fontId="12" fillId="28" borderId="4" xfId="30" applyFont="1" applyFill="1" applyBorder="1" applyAlignment="1" applyProtection="1">
      <alignment horizontal="center" vertical="center" wrapText="1"/>
    </xf>
    <xf numFmtId="1" fontId="12" fillId="28" borderId="3" xfId="0" applyNumberFormat="1" applyFont="1" applyFill="1" applyBorder="1" applyAlignment="1" applyProtection="1">
      <alignment horizontal="center" vertical="center" wrapText="1"/>
    </xf>
    <xf numFmtId="1" fontId="12" fillId="28" borderId="2" xfId="0" applyNumberFormat="1" applyFont="1" applyFill="1" applyBorder="1" applyAlignment="1" applyProtection="1">
      <alignment horizontal="center" vertical="center" wrapText="1"/>
    </xf>
    <xf numFmtId="1" fontId="12" fillId="28" borderId="4" xfId="0" applyNumberFormat="1" applyFont="1" applyFill="1" applyBorder="1" applyAlignment="1" applyProtection="1">
      <alignment horizontal="center" vertical="center" wrapText="1"/>
    </xf>
    <xf numFmtId="9" fontId="12" fillId="3" borderId="3" xfId="30" applyFont="1" applyFill="1" applyBorder="1" applyAlignment="1" applyProtection="1">
      <alignment horizontal="center" vertical="center" wrapText="1"/>
    </xf>
    <xf numFmtId="9" fontId="12" fillId="3" borderId="2" xfId="30" applyFont="1" applyFill="1" applyBorder="1" applyAlignment="1" applyProtection="1">
      <alignment horizontal="center" vertical="center" wrapText="1"/>
    </xf>
    <xf numFmtId="9" fontId="12" fillId="3" borderId="4" xfId="30" applyFont="1" applyFill="1" applyBorder="1" applyAlignment="1" applyProtection="1">
      <alignment horizontal="center" vertical="center" wrapText="1"/>
    </xf>
    <xf numFmtId="1" fontId="12" fillId="3" borderId="3" xfId="0" applyNumberFormat="1" applyFont="1" applyFill="1" applyBorder="1" applyAlignment="1" applyProtection="1">
      <alignment horizontal="center" vertical="center" wrapText="1"/>
    </xf>
    <xf numFmtId="1" fontId="12" fillId="3" borderId="2" xfId="0" applyNumberFormat="1" applyFont="1" applyFill="1" applyBorder="1" applyAlignment="1" applyProtection="1">
      <alignment horizontal="center" vertical="center" wrapText="1"/>
    </xf>
    <xf numFmtId="1" fontId="12" fillId="3" borderId="4"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3" xfId="0" quotePrefix="1"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1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quotePrefix="1" applyFont="1" applyFill="1" applyBorder="1" applyAlignment="1">
      <alignment horizontal="justify" vertical="center" wrapText="1"/>
    </xf>
    <xf numFmtId="0" fontId="3" fillId="0" borderId="2" xfId="0" quotePrefix="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177" fontId="3" fillId="0" borderId="3" xfId="0" applyNumberFormat="1" applyFont="1" applyFill="1" applyBorder="1" applyAlignment="1">
      <alignment horizontal="center" vertical="center"/>
    </xf>
    <xf numFmtId="177" fontId="3" fillId="0" borderId="2"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2"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5" fontId="3" fillId="0" borderId="3" xfId="4" applyNumberFormat="1" applyFont="1" applyFill="1" applyBorder="1" applyAlignment="1">
      <alignment horizontal="center" vertical="center"/>
    </xf>
    <xf numFmtId="175" fontId="3" fillId="0" borderId="2" xfId="4" applyNumberFormat="1" applyFont="1" applyFill="1" applyBorder="1" applyAlignment="1">
      <alignment horizontal="center" vertical="center"/>
    </xf>
    <xf numFmtId="175" fontId="3" fillId="0" borderId="4" xfId="4" applyNumberFormat="1" applyFont="1" applyFill="1" applyBorder="1" applyAlignment="1">
      <alignment horizontal="center" vertical="center"/>
    </xf>
    <xf numFmtId="177" fontId="12" fillId="3" borderId="1" xfId="0" applyNumberFormat="1" applyFont="1" applyFill="1" applyBorder="1" applyAlignment="1" applyProtection="1">
      <alignment horizontal="center" vertical="center" wrapText="1"/>
      <protection locked="0"/>
    </xf>
    <xf numFmtId="177" fontId="2" fillId="3" borderId="3"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9" fontId="4" fillId="3" borderId="3" xfId="30" applyFont="1" applyFill="1" applyBorder="1" applyAlignment="1">
      <alignment horizontal="center" vertical="center"/>
    </xf>
    <xf numFmtId="9" fontId="4" fillId="3" borderId="2" xfId="30" applyFont="1" applyFill="1" applyBorder="1" applyAlignment="1">
      <alignment horizontal="center" vertical="center"/>
    </xf>
    <xf numFmtId="9" fontId="4" fillId="3" borderId="4" xfId="30" applyFont="1" applyFill="1" applyBorder="1" applyAlignment="1">
      <alignment horizontal="center" vertical="center"/>
    </xf>
    <xf numFmtId="171" fontId="12" fillId="3" borderId="1" xfId="0" applyNumberFormat="1" applyFont="1" applyFill="1" applyBorder="1" applyAlignment="1" applyProtection="1">
      <alignment horizontal="center" vertical="center" wrapText="1"/>
      <protection locked="0"/>
    </xf>
    <xf numFmtId="171" fontId="2" fillId="3" borderId="1" xfId="0" applyNumberFormat="1" applyFont="1" applyFill="1" applyBorder="1" applyAlignment="1" applyProtection="1">
      <alignment horizontal="center" vertical="center" wrapText="1"/>
      <protection locked="0"/>
    </xf>
    <xf numFmtId="171" fontId="2" fillId="3" borderId="3" xfId="0" applyNumberFormat="1"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2" fillId="3" borderId="8" xfId="1" applyFont="1" applyFill="1" applyBorder="1" applyAlignment="1" applyProtection="1">
      <alignment horizontal="center" vertical="center" wrapText="1"/>
      <protection locked="0"/>
    </xf>
    <xf numFmtId="0" fontId="12" fillId="3" borderId="28"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0" borderId="2" xfId="0" applyFont="1" applyFill="1" applyBorder="1" applyAlignment="1">
      <alignment horizontal="justify" vertical="center" wrapText="1"/>
    </xf>
    <xf numFmtId="186" fontId="3" fillId="0" borderId="3" xfId="0" applyNumberFormat="1" applyFont="1" applyFill="1" applyBorder="1" applyAlignment="1">
      <alignment horizontal="center" vertical="center"/>
    </xf>
    <xf numFmtId="186" fontId="3" fillId="0" borderId="4" xfId="0" applyNumberFormat="1" applyFont="1" applyFill="1" applyBorder="1" applyAlignment="1">
      <alignment horizontal="center" vertical="center"/>
    </xf>
    <xf numFmtId="186" fontId="3" fillId="0" borderId="2" xfId="0" applyNumberFormat="1" applyFont="1" applyFill="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9" fontId="3" fillId="0" borderId="3" xfId="30" applyFont="1" applyFill="1" applyBorder="1" applyAlignment="1">
      <alignment horizontal="center" vertical="center"/>
    </xf>
    <xf numFmtId="9" fontId="3" fillId="0" borderId="4" xfId="30" applyFont="1" applyFill="1" applyBorder="1" applyAlignment="1">
      <alignment horizontal="center" vertical="center"/>
    </xf>
    <xf numFmtId="0" fontId="11" fillId="0" borderId="3"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3" fillId="0" borderId="4" xfId="0" quotePrefix="1" applyFont="1" applyFill="1" applyBorder="1" applyAlignment="1">
      <alignment horizontal="justify" vertical="center" wrapText="1"/>
    </xf>
    <xf numFmtId="177"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9" fontId="3" fillId="0" borderId="3"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1" fontId="19" fillId="0" borderId="3" xfId="0" applyNumberFormat="1" applyFont="1" applyFill="1" applyBorder="1" applyAlignment="1">
      <alignment horizontal="center" vertical="center"/>
    </xf>
    <xf numFmtId="1" fontId="19" fillId="0" borderId="2" xfId="0" applyNumberFormat="1" applyFont="1" applyFill="1" applyBorder="1" applyAlignment="1">
      <alignment horizontal="center" vertical="center"/>
    </xf>
    <xf numFmtId="1" fontId="19" fillId="0" borderId="4"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4" xfId="0" applyFont="1" applyFill="1" applyBorder="1" applyAlignment="1">
      <alignment horizontal="center" vertical="center" wrapText="1"/>
    </xf>
    <xf numFmtId="175" fontId="2" fillId="0" borderId="3" xfId="0" applyNumberFormat="1" applyFont="1" applyFill="1" applyBorder="1" applyAlignment="1" applyProtection="1">
      <alignment horizontal="center" vertical="center" wrapText="1"/>
      <protection locked="0"/>
    </xf>
    <xf numFmtId="175" fontId="2" fillId="0" borderId="4" xfId="0" applyNumberFormat="1" applyFont="1" applyFill="1" applyBorder="1" applyAlignment="1" applyProtection="1">
      <alignment horizontal="center" vertical="center" wrapText="1"/>
      <protection locked="0"/>
    </xf>
    <xf numFmtId="1" fontId="19" fillId="0" borderId="3" xfId="39" applyNumberFormat="1" applyFont="1" applyFill="1" applyBorder="1" applyAlignment="1">
      <alignment horizontal="center" vertical="center"/>
    </xf>
    <xf numFmtId="1" fontId="19" fillId="0" borderId="4" xfId="39"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177" fontId="2" fillId="0" borderId="3" xfId="0" applyNumberFormat="1" applyFont="1" applyFill="1" applyBorder="1" applyAlignment="1" applyProtection="1">
      <alignment horizontal="center" vertical="center" wrapText="1"/>
      <protection locked="0"/>
    </xf>
    <xf numFmtId="177" fontId="2" fillId="0" borderId="4" xfId="0" applyNumberFormat="1" applyFont="1" applyFill="1" applyBorder="1" applyAlignment="1" applyProtection="1">
      <alignment horizontal="center" vertical="center" wrapText="1"/>
      <protection locked="0"/>
    </xf>
    <xf numFmtId="9" fontId="2" fillId="0" borderId="3" xfId="1" applyNumberFormat="1" applyFont="1" applyFill="1" applyBorder="1" applyAlignment="1" applyProtection="1">
      <alignment horizontal="center" vertical="center" wrapText="1"/>
      <protection locked="0"/>
    </xf>
    <xf numFmtId="9" fontId="2" fillId="0" borderId="4" xfId="1" applyNumberFormat="1"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xf>
    <xf numFmtId="185" fontId="3" fillId="0" borderId="3" xfId="40" applyNumberFormat="1" applyFont="1" applyFill="1" applyBorder="1" applyAlignment="1">
      <alignment horizontal="center" vertical="center"/>
    </xf>
    <xf numFmtId="185" fontId="3" fillId="0" borderId="2" xfId="40" applyNumberFormat="1" applyFont="1" applyFill="1" applyBorder="1" applyAlignment="1">
      <alignment horizontal="center" vertical="center"/>
    </xf>
    <xf numFmtId="185" fontId="3" fillId="0" borderId="4" xfId="4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9" fontId="3" fillId="0" borderId="2" xfId="30" applyFont="1" applyFill="1" applyBorder="1" applyAlignment="1">
      <alignment horizontal="center" vertical="center"/>
    </xf>
    <xf numFmtId="9" fontId="3" fillId="0" borderId="3" xfId="30" applyFont="1" applyFill="1" applyBorder="1" applyAlignment="1">
      <alignment horizontal="center" wrapText="1"/>
    </xf>
    <xf numFmtId="9" fontId="3" fillId="0" borderId="4" xfId="30" applyFont="1" applyFill="1" applyBorder="1" applyAlignment="1">
      <alignment horizontal="center" wrapText="1"/>
    </xf>
    <xf numFmtId="9" fontId="3" fillId="0" borderId="2" xfId="30" applyFont="1" applyFill="1" applyBorder="1" applyAlignment="1">
      <alignment horizontal="center" wrapText="1"/>
    </xf>
    <xf numFmtId="0" fontId="3" fillId="0" borderId="3" xfId="0" quotePrefix="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12" fillId="3" borderId="6" xfId="0"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protection locked="0"/>
    </xf>
    <xf numFmtId="9" fontId="2" fillId="0" borderId="4" xfId="0" applyNumberFormat="1" applyFont="1" applyFill="1" applyBorder="1" applyAlignment="1">
      <alignment horizontal="center" vertical="center"/>
    </xf>
    <xf numFmtId="0" fontId="2" fillId="0" borderId="1" xfId="43" quotePrefix="1" applyFont="1" applyFill="1" applyBorder="1" applyAlignment="1">
      <alignment horizontal="center" vertical="center" wrapText="1"/>
    </xf>
    <xf numFmtId="175" fontId="2" fillId="0" borderId="1" xfId="40" applyNumberFormat="1" applyFont="1" applyFill="1" applyBorder="1" applyAlignment="1">
      <alignment horizontal="right" vertical="center" wrapText="1"/>
    </xf>
    <xf numFmtId="177" fontId="2" fillId="0" borderId="1" xfId="43" applyNumberFormat="1" applyFont="1" applyFill="1" applyBorder="1" applyAlignment="1">
      <alignment vertical="center"/>
    </xf>
    <xf numFmtId="175" fontId="2" fillId="0" borderId="1" xfId="0" applyNumberFormat="1" applyFont="1" applyFill="1" applyBorder="1" applyAlignment="1">
      <alignment horizontal="right" vertical="center" wrapText="1"/>
    </xf>
    <xf numFmtId="9" fontId="2" fillId="0" borderId="1" xfId="3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xf>
    <xf numFmtId="0" fontId="34" fillId="0" borderId="1" xfId="0" applyFont="1" applyFill="1" applyBorder="1" applyAlignment="1" applyProtection="1">
      <alignment horizontal="center" vertical="center" wrapText="1"/>
      <protection locked="0"/>
    </xf>
    <xf numFmtId="0" fontId="2" fillId="0" borderId="1" xfId="43" applyFont="1" applyFill="1" applyBorder="1" applyAlignment="1" applyProtection="1">
      <alignment horizontal="center" vertical="center"/>
      <protection locked="0"/>
    </xf>
    <xf numFmtId="0" fontId="2" fillId="0" borderId="1" xfId="43" quotePrefix="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168" fontId="3" fillId="0" borderId="3" xfId="40" applyFont="1" applyFill="1" applyBorder="1" applyAlignment="1">
      <alignment horizontal="center" vertical="center" wrapText="1"/>
    </xf>
    <xf numFmtId="168" fontId="3" fillId="0" borderId="2" xfId="40" applyFont="1" applyFill="1" applyBorder="1" applyAlignment="1">
      <alignment horizontal="center" vertical="center" wrapText="1"/>
    </xf>
    <xf numFmtId="168" fontId="3" fillId="0" borderId="4" xfId="4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3" fillId="0" borderId="3" xfId="0" quotePrefix="1" applyFont="1" applyFill="1" applyBorder="1" applyAlignment="1">
      <alignment horizontal="justify" vertical="center"/>
    </xf>
    <xf numFmtId="0" fontId="3" fillId="0" borderId="2"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3" xfId="0" applyFont="1" applyFill="1" applyBorder="1" applyAlignment="1">
      <alignment horizontal="justify"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181" fontId="3" fillId="0" borderId="3" xfId="4" applyNumberFormat="1" applyFont="1" applyFill="1" applyBorder="1" applyAlignment="1">
      <alignment horizontal="center" vertical="center"/>
    </xf>
    <xf numFmtId="181" fontId="3" fillId="0" borderId="2" xfId="4" applyNumberFormat="1" applyFont="1" applyFill="1" applyBorder="1" applyAlignment="1">
      <alignment horizontal="center" vertical="center"/>
    </xf>
    <xf numFmtId="181" fontId="3" fillId="0" borderId="4" xfId="4" applyNumberFormat="1" applyFont="1" applyFill="1" applyBorder="1" applyAlignment="1">
      <alignment horizontal="center" vertical="center"/>
    </xf>
    <xf numFmtId="166" fontId="11" fillId="0" borderId="3" xfId="4" applyFont="1" applyFill="1" applyBorder="1" applyAlignment="1">
      <alignment horizontal="center" vertical="center" wrapText="1"/>
    </xf>
    <xf numFmtId="166" fontId="11" fillId="0" borderId="2" xfId="4" applyFont="1" applyFill="1" applyBorder="1" applyAlignment="1">
      <alignment horizontal="center" vertical="center" wrapText="1"/>
    </xf>
    <xf numFmtId="166" fontId="11" fillId="0" borderId="4" xfId="4"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179" fontId="3" fillId="0" borderId="3"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176" fontId="3" fillId="0" borderId="3" xfId="4" applyNumberFormat="1" applyFont="1" applyFill="1" applyBorder="1" applyAlignment="1">
      <alignment horizontal="center" vertical="center"/>
    </xf>
    <xf numFmtId="176" fontId="3" fillId="0" borderId="2" xfId="4" applyNumberFormat="1" applyFont="1" applyFill="1" applyBorder="1" applyAlignment="1">
      <alignment horizontal="center" vertical="center"/>
    </xf>
    <xf numFmtId="176" fontId="3" fillId="0" borderId="4" xfId="4" applyNumberFormat="1" applyFont="1" applyFill="1" applyBorder="1" applyAlignment="1">
      <alignment horizontal="center" vertical="center"/>
    </xf>
    <xf numFmtId="166" fontId="3" fillId="0" borderId="3" xfId="4" applyFont="1" applyFill="1" applyBorder="1" applyAlignment="1">
      <alignment horizontal="center" vertical="center"/>
    </xf>
    <xf numFmtId="166" fontId="3" fillId="0" borderId="4" xfId="4" applyFont="1" applyFill="1" applyBorder="1" applyAlignment="1">
      <alignment horizontal="center" vertical="center"/>
    </xf>
    <xf numFmtId="0" fontId="11" fillId="0" borderId="2" xfId="0" applyFont="1" applyFill="1" applyBorder="1" applyAlignment="1">
      <alignment horizontal="justify" vertical="center" wrapText="1"/>
    </xf>
    <xf numFmtId="3" fontId="11" fillId="0" borderId="3"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166" fontId="3" fillId="0" borderId="2" xfId="4"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4" fillId="0" borderId="3"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4" xfId="0" applyFont="1" applyFill="1" applyBorder="1" applyAlignment="1">
      <alignment horizontal="justify" vertical="center"/>
    </xf>
    <xf numFmtId="166" fontId="3" fillId="0" borderId="3" xfId="4" applyFont="1" applyFill="1" applyBorder="1" applyAlignment="1">
      <alignment horizontal="center" vertical="center" wrapText="1"/>
    </xf>
    <xf numFmtId="166" fontId="3" fillId="0" borderId="2" xfId="4" applyFont="1" applyFill="1" applyBorder="1" applyAlignment="1">
      <alignment horizontal="center" vertical="center" wrapText="1"/>
    </xf>
    <xf numFmtId="166" fontId="3" fillId="0" borderId="4" xfId="4" applyFont="1" applyFill="1" applyBorder="1" applyAlignment="1">
      <alignment horizontal="center" vertical="center" wrapText="1"/>
    </xf>
    <xf numFmtId="9" fontId="3" fillId="0" borderId="3" xfId="30" applyFont="1" applyFill="1" applyBorder="1" applyAlignment="1">
      <alignment horizontal="center" vertical="center" wrapText="1"/>
    </xf>
    <xf numFmtId="9" fontId="3" fillId="0" borderId="2" xfId="30" applyFont="1" applyFill="1" applyBorder="1" applyAlignment="1">
      <alignment horizontal="center" vertical="center" wrapText="1"/>
    </xf>
    <xf numFmtId="9" fontId="3" fillId="0" borderId="4" xfId="30" applyFont="1" applyFill="1" applyBorder="1" applyAlignment="1">
      <alignment horizontal="center" vertical="center" wrapText="1"/>
    </xf>
    <xf numFmtId="9" fontId="0" fillId="0" borderId="3" xfId="30" applyFont="1" applyFill="1" applyBorder="1" applyAlignment="1">
      <alignment horizontal="center"/>
    </xf>
    <xf numFmtId="9" fontId="0" fillId="0" borderId="4" xfId="30" applyFont="1" applyFill="1" applyBorder="1" applyAlignment="1">
      <alignment horizontal="center"/>
    </xf>
    <xf numFmtId="164" fontId="3" fillId="0" borderId="3" xfId="0" applyNumberFormat="1" applyFont="1" applyFill="1" applyBorder="1" applyAlignment="1">
      <alignment horizontal="justify" vertical="center" wrapText="1"/>
    </xf>
    <xf numFmtId="164" fontId="3" fillId="0" borderId="4" xfId="0" applyNumberFormat="1" applyFont="1" applyFill="1" applyBorder="1" applyAlignment="1">
      <alignment horizontal="justify" vertical="center" wrapText="1"/>
    </xf>
    <xf numFmtId="0" fontId="12"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5" fontId="12" fillId="3" borderId="3" xfId="0" applyNumberFormat="1" applyFont="1" applyFill="1" applyBorder="1" applyAlignment="1" applyProtection="1">
      <alignment horizontal="center" vertical="center" wrapText="1"/>
      <protection locked="0"/>
    </xf>
    <xf numFmtId="165" fontId="12" fillId="3" borderId="4" xfId="0" applyNumberFormat="1" applyFont="1" applyFill="1" applyBorder="1" applyAlignment="1" applyProtection="1">
      <alignment horizontal="center" vertical="center" wrapText="1"/>
      <protection locked="0"/>
    </xf>
    <xf numFmtId="164" fontId="12" fillId="3" borderId="1" xfId="0" applyNumberFormat="1" applyFont="1" applyFill="1" applyBorder="1" applyAlignment="1" applyProtection="1">
      <alignment horizontal="center" vertical="center" wrapText="1"/>
      <protection locked="0"/>
    </xf>
    <xf numFmtId="164" fontId="2" fillId="3" borderId="3" xfId="0" applyNumberFormat="1" applyFont="1" applyFill="1" applyBorder="1" applyAlignment="1" applyProtection="1">
      <alignment horizontal="center" vertical="center" wrapText="1"/>
      <protection locked="0"/>
    </xf>
    <xf numFmtId="164" fontId="3" fillId="0" borderId="3" xfId="0" applyNumberFormat="1" applyFont="1" applyFill="1" applyBorder="1" applyAlignment="1">
      <alignment horizontal="left" vertical="center"/>
    </xf>
    <xf numFmtId="164" fontId="3" fillId="0" borderId="4" xfId="0" applyNumberFormat="1" applyFont="1" applyFill="1" applyBorder="1" applyAlignment="1">
      <alignment horizontal="left"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180" fontId="3" fillId="0" borderId="3" xfId="0" applyNumberFormat="1" applyFont="1" applyFill="1" applyBorder="1" applyAlignment="1">
      <alignment horizontal="left" vertical="center"/>
    </xf>
    <xf numFmtId="180" fontId="3" fillId="0" borderId="4" xfId="0" applyNumberFormat="1" applyFont="1" applyFill="1" applyBorder="1" applyAlignment="1">
      <alignment horizontal="left" vertical="center"/>
    </xf>
    <xf numFmtId="171" fontId="12" fillId="3" borderId="1" xfId="0" applyNumberFormat="1" applyFont="1" applyFill="1" applyBorder="1" applyAlignment="1" applyProtection="1">
      <alignment horizontal="left" vertical="center" wrapText="1"/>
      <protection locked="0"/>
    </xf>
    <xf numFmtId="171" fontId="2" fillId="3" borderId="1" xfId="0" applyNumberFormat="1" applyFont="1" applyFill="1" applyBorder="1" applyAlignment="1" applyProtection="1">
      <alignment horizontal="left" vertical="center" wrapText="1"/>
      <protection locked="0"/>
    </xf>
    <xf numFmtId="171" fontId="2" fillId="3" borderId="3" xfId="0" applyNumberFormat="1" applyFont="1" applyFill="1" applyBorder="1" applyAlignment="1" applyProtection="1">
      <alignment horizontal="left" vertical="center" wrapText="1"/>
      <protection locked="0"/>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168" fontId="3" fillId="0" borderId="3" xfId="40" applyFont="1" applyFill="1" applyBorder="1" applyAlignment="1">
      <alignment horizontal="center" vertical="center"/>
    </xf>
    <xf numFmtId="168" fontId="3" fillId="0" borderId="2" xfId="40" applyFont="1" applyFill="1" applyBorder="1" applyAlignment="1">
      <alignment horizontal="center" vertical="center"/>
    </xf>
    <xf numFmtId="168" fontId="3" fillId="0" borderId="4" xfId="40" applyFont="1" applyFill="1" applyBorder="1" applyAlignment="1">
      <alignment horizontal="center" vertical="center"/>
    </xf>
    <xf numFmtId="42" fontId="3" fillId="0" borderId="3" xfId="41" applyFont="1" applyFill="1" applyBorder="1" applyAlignment="1">
      <alignment horizontal="center" vertical="center"/>
    </xf>
    <xf numFmtId="42" fontId="3" fillId="0" borderId="2" xfId="41" applyFont="1" applyFill="1" applyBorder="1" applyAlignment="1">
      <alignment horizontal="center" vertical="center"/>
    </xf>
    <xf numFmtId="42" fontId="3" fillId="0" borderId="4" xfId="41" applyFont="1" applyFill="1" applyBorder="1" applyAlignment="1">
      <alignment horizontal="center" vertical="center"/>
    </xf>
    <xf numFmtId="42" fontId="3" fillId="0" borderId="3" xfId="41" applyFont="1" applyFill="1" applyBorder="1" applyAlignment="1">
      <alignment horizontal="center" vertical="center" wrapText="1"/>
    </xf>
    <xf numFmtId="42" fontId="3" fillId="0" borderId="2" xfId="41" applyFont="1" applyFill="1" applyBorder="1" applyAlignment="1">
      <alignment horizontal="center" vertical="center" wrapText="1"/>
    </xf>
    <xf numFmtId="42" fontId="3" fillId="0" borderId="4" xfId="41" applyFont="1" applyFill="1" applyBorder="1" applyAlignment="1">
      <alignment horizontal="center" vertic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3" fontId="2" fillId="0" borderId="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168" fontId="2" fillId="0" borderId="3" xfId="40" applyFont="1" applyFill="1" applyBorder="1" applyAlignment="1">
      <alignment horizontal="center" vertical="center"/>
    </xf>
    <xf numFmtId="168" fontId="2" fillId="0" borderId="4" xfId="40" applyFont="1" applyFill="1" applyBorder="1" applyAlignment="1">
      <alignment horizontal="center" vertical="center"/>
    </xf>
    <xf numFmtId="16" fontId="2" fillId="0" borderId="3" xfId="0" applyNumberFormat="1" applyFont="1" applyFill="1" applyBorder="1" applyAlignment="1">
      <alignment horizontal="center" vertical="center"/>
    </xf>
    <xf numFmtId="16" fontId="2" fillId="0" borderId="4" xfId="0" applyNumberFormat="1" applyFont="1" applyFill="1" applyBorder="1" applyAlignment="1">
      <alignment horizontal="center" vertical="center"/>
    </xf>
    <xf numFmtId="16" fontId="2" fillId="0" borderId="2" xfId="0" applyNumberFormat="1" applyFont="1" applyFill="1" applyBorder="1" applyAlignment="1">
      <alignment horizontal="center" vertical="center"/>
    </xf>
    <xf numFmtId="168" fontId="12" fillId="3" borderId="1" xfId="40" applyFont="1" applyFill="1" applyBorder="1" applyAlignment="1" applyProtection="1">
      <alignment horizontal="center" vertical="center" wrapText="1"/>
      <protection locked="0"/>
    </xf>
    <xf numFmtId="168" fontId="2" fillId="3" borderId="3" xfId="4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3"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173" fontId="3" fillId="2" borderId="3" xfId="40" applyNumberFormat="1" applyFont="1" applyFill="1" applyBorder="1" applyAlignment="1">
      <alignment horizontal="center" vertical="center" wrapText="1"/>
    </xf>
    <xf numFmtId="173" fontId="3" fillId="2" borderId="4" xfId="4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173" fontId="3" fillId="2" borderId="2" xfId="40" applyNumberFormat="1" applyFont="1" applyFill="1" applyBorder="1" applyAlignment="1">
      <alignment horizontal="center" vertical="center" wrapText="1"/>
    </xf>
    <xf numFmtId="9" fontId="3" fillId="2" borderId="3" xfId="30" applyFont="1" applyFill="1" applyBorder="1" applyAlignment="1">
      <alignment horizontal="center" vertical="center" wrapText="1"/>
    </xf>
    <xf numFmtId="9" fontId="3" fillId="2" borderId="2" xfId="30" applyFont="1" applyFill="1" applyBorder="1" applyAlignment="1">
      <alignment horizontal="center" vertical="center" wrapText="1"/>
    </xf>
    <xf numFmtId="9" fontId="3" fillId="2" borderId="4" xfId="30" applyFont="1" applyFill="1" applyBorder="1" applyAlignment="1">
      <alignment horizontal="center" vertical="center" wrapText="1"/>
    </xf>
    <xf numFmtId="3" fontId="11" fillId="2" borderId="3"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9" fontId="3" fillId="2" borderId="5" xfId="30" applyFont="1" applyFill="1" applyBorder="1" applyAlignment="1">
      <alignment horizontal="center" vertical="center" wrapText="1"/>
    </xf>
    <xf numFmtId="9" fontId="3" fillId="2" borderId="0" xfId="30" applyFont="1" applyFill="1" applyBorder="1" applyAlignment="1">
      <alignment horizontal="center" vertical="center" wrapText="1"/>
    </xf>
    <xf numFmtId="9" fontId="3" fillId="2" borderId="10" xfId="3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3" fillId="2" borderId="1" xfId="0" quotePrefix="1" applyFont="1" applyFill="1" applyBorder="1" applyAlignment="1">
      <alignment horizontal="center" vertical="center" wrapText="1"/>
    </xf>
    <xf numFmtId="173" fontId="3" fillId="2" borderId="1" xfId="40" applyNumberFormat="1" applyFont="1" applyFill="1" applyBorder="1" applyAlignment="1">
      <alignment horizontal="center" vertical="center" wrapText="1"/>
    </xf>
    <xf numFmtId="9" fontId="3" fillId="2" borderId="1" xfId="30" applyFont="1" applyFill="1" applyBorder="1" applyAlignment="1">
      <alignment horizontal="center" vertical="center" wrapText="1"/>
    </xf>
    <xf numFmtId="173" fontId="3" fillId="2" borderId="1" xfId="0" applyNumberFormat="1" applyFont="1" applyFill="1" applyBorder="1" applyAlignment="1">
      <alignment horizontal="center" vertical="center" wrapText="1"/>
    </xf>
    <xf numFmtId="168" fontId="3" fillId="2" borderId="3" xfId="40" applyFont="1" applyFill="1" applyBorder="1" applyAlignment="1">
      <alignment horizontal="center" vertical="center" wrapText="1"/>
    </xf>
    <xf numFmtId="168" fontId="3" fillId="2" borderId="4" xfId="40" applyFont="1" applyFill="1" applyBorder="1" applyAlignment="1">
      <alignment horizontal="center" vertical="center" wrapText="1"/>
    </xf>
    <xf numFmtId="173" fontId="3" fillId="2" borderId="3" xfId="0" applyNumberFormat="1" applyFont="1" applyFill="1" applyBorder="1" applyAlignment="1">
      <alignment horizontal="center" vertical="center" wrapText="1"/>
    </xf>
    <xf numFmtId="173" fontId="3" fillId="2" borderId="4" xfId="0" applyNumberFormat="1"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168" fontId="3" fillId="0" borderId="1" xfId="40" applyFont="1" applyFill="1" applyBorder="1" applyAlignment="1">
      <alignment horizontal="center"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168" fontId="3" fillId="0" borderId="3" xfId="40" applyFont="1" applyFill="1" applyBorder="1" applyAlignment="1" applyProtection="1">
      <alignment horizontal="center" vertical="center"/>
      <protection locked="0"/>
    </xf>
    <xf numFmtId="168" fontId="3" fillId="0" borderId="2" xfId="40" applyFont="1" applyFill="1" applyBorder="1" applyAlignment="1" applyProtection="1">
      <alignment horizontal="center" vertical="center"/>
      <protection locked="0"/>
    </xf>
    <xf numFmtId="168" fontId="3" fillId="0" borderId="4" xfId="40" applyFont="1" applyFill="1" applyBorder="1" applyAlignment="1" applyProtection="1">
      <alignment horizontal="center" vertical="center"/>
      <protection locked="0"/>
    </xf>
    <xf numFmtId="0" fontId="3" fillId="0" borderId="3" xfId="0" quotePrefix="1"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quotePrefix="1" applyNumberFormat="1" applyFont="1" applyFill="1" applyBorder="1" applyAlignment="1" applyProtection="1">
      <alignment horizontal="center" vertical="center" wrapText="1"/>
      <protection locked="0"/>
    </xf>
    <xf numFmtId="0" fontId="3" fillId="0" borderId="2" xfId="0" quotePrefix="1" applyNumberFormat="1" applyFont="1" applyFill="1" applyBorder="1" applyAlignment="1" applyProtection="1">
      <alignment horizontal="center" vertical="center" wrapText="1"/>
      <protection locked="0"/>
    </xf>
    <xf numFmtId="0" fontId="3" fillId="0" borderId="4" xfId="0" quotePrefix="1" applyNumberFormat="1"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172" fontId="29" fillId="3" borderId="1" xfId="0" applyNumberFormat="1" applyFont="1" applyFill="1" applyBorder="1" applyAlignment="1" applyProtection="1">
      <alignment horizontal="center" vertical="center" wrapText="1"/>
      <protection locked="0"/>
    </xf>
    <xf numFmtId="172" fontId="30" fillId="3" borderId="3" xfId="0" applyNumberFormat="1" applyFont="1" applyFill="1" applyBorder="1" applyAlignment="1" applyProtection="1">
      <alignment horizontal="center" vertical="center" wrapText="1"/>
      <protection locked="0"/>
    </xf>
    <xf numFmtId="0" fontId="28" fillId="3" borderId="1" xfId="0" applyFont="1" applyFill="1" applyBorder="1" applyAlignment="1">
      <alignment horizontal="center" vertical="center" wrapText="1"/>
    </xf>
    <xf numFmtId="0" fontId="29" fillId="3" borderId="1" xfId="1" applyFont="1" applyFill="1" applyBorder="1" applyAlignment="1" applyProtection="1">
      <alignment horizontal="center" vertical="center" wrapText="1"/>
      <protection locked="0"/>
    </xf>
    <xf numFmtId="0" fontId="29" fillId="3" borderId="3" xfId="1" applyFont="1" applyFill="1" applyBorder="1" applyAlignment="1" applyProtection="1">
      <alignment horizontal="center" vertical="center" wrapText="1"/>
      <protection locked="0"/>
    </xf>
    <xf numFmtId="0" fontId="29" fillId="3" borderId="4" xfId="1" applyFont="1" applyFill="1" applyBorder="1" applyAlignment="1" applyProtection="1">
      <alignment horizontal="center" vertical="center" wrapText="1"/>
      <protection locked="0"/>
    </xf>
    <xf numFmtId="9" fontId="29" fillId="3" borderId="1" xfId="1" applyNumberFormat="1"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9" fontId="29" fillId="3" borderId="5" xfId="0" applyNumberFormat="1" applyFont="1" applyFill="1" applyBorder="1" applyAlignment="1" applyProtection="1">
      <alignment horizontal="center" vertical="center" wrapText="1"/>
      <protection locked="0"/>
    </xf>
    <xf numFmtId="9" fontId="29" fillId="3" borderId="0" xfId="0" applyNumberFormat="1" applyFont="1" applyFill="1" applyBorder="1" applyAlignment="1" applyProtection="1">
      <alignment horizontal="center" vertical="center" wrapText="1"/>
      <protection locked="0"/>
    </xf>
    <xf numFmtId="171" fontId="29" fillId="3" borderId="1" xfId="0" applyNumberFormat="1" applyFont="1" applyFill="1" applyBorder="1" applyAlignment="1" applyProtection="1">
      <alignment horizontal="center" vertical="center" wrapText="1"/>
      <protection locked="0"/>
    </xf>
    <xf numFmtId="171" fontId="30" fillId="3" borderId="1" xfId="0" applyNumberFormat="1" applyFont="1" applyFill="1" applyBorder="1" applyAlignment="1" applyProtection="1">
      <alignment horizontal="center" vertical="center" wrapText="1"/>
      <protection locked="0"/>
    </xf>
    <xf numFmtId="171" fontId="30" fillId="3" borderId="3" xfId="0" applyNumberFormat="1" applyFont="1" applyFill="1" applyBorder="1" applyAlignment="1" applyProtection="1">
      <alignment horizontal="center" vertical="center" wrapText="1"/>
      <protection locked="0"/>
    </xf>
    <xf numFmtId="0" fontId="29" fillId="3" borderId="1" xfId="1"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xf>
    <xf numFmtId="0" fontId="30" fillId="0" borderId="1" xfId="0" applyFont="1" applyFill="1" applyBorder="1" applyAlignment="1">
      <alignment horizontal="center" wrapText="1"/>
    </xf>
    <xf numFmtId="0" fontId="28" fillId="3" borderId="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4" xfId="0"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9" fontId="30" fillId="0" borderId="1"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3" fontId="30"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xf>
    <xf numFmtId="0" fontId="2" fillId="0" borderId="1" xfId="0" applyFont="1" applyFill="1" applyBorder="1" applyAlignment="1">
      <alignment horizontal="left" vertical="center" wrapText="1"/>
    </xf>
    <xf numFmtId="9" fontId="30" fillId="0" borderId="1" xfId="30" applyNumberFormat="1"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2" xfId="0" applyFont="1" applyFill="1" applyBorder="1" applyAlignment="1">
      <alignment horizontal="center" vertical="center" wrapText="1"/>
    </xf>
    <xf numFmtId="175" fontId="3" fillId="0" borderId="3" xfId="40" applyNumberFormat="1" applyFont="1" applyFill="1" applyBorder="1" applyAlignment="1">
      <alignment horizontal="right" vertical="center" wrapText="1"/>
    </xf>
    <xf numFmtId="175" fontId="3" fillId="0" borderId="2" xfId="40" applyNumberFormat="1" applyFont="1" applyFill="1" applyBorder="1" applyAlignment="1">
      <alignment horizontal="right" vertical="center" wrapText="1"/>
    </xf>
    <xf numFmtId="175" fontId="3" fillId="0" borderId="4" xfId="40" applyNumberFormat="1" applyFont="1" applyFill="1" applyBorder="1" applyAlignment="1">
      <alignment horizontal="right" vertical="center" wrapText="1"/>
    </xf>
    <xf numFmtId="9" fontId="3" fillId="0" borderId="3"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175" fontId="3" fillId="0" borderId="3" xfId="40" applyNumberFormat="1" applyFont="1" applyFill="1" applyBorder="1" applyAlignment="1">
      <alignment horizontal="center" vertical="center" wrapText="1"/>
    </xf>
    <xf numFmtId="175" fontId="3" fillId="0" borderId="4" xfId="40" applyNumberFormat="1" applyFont="1" applyFill="1" applyBorder="1" applyAlignment="1">
      <alignment horizontal="center" vertical="center" wrapText="1"/>
    </xf>
    <xf numFmtId="9" fontId="2" fillId="0" borderId="3" xfId="30" applyFont="1" applyFill="1" applyBorder="1" applyAlignment="1">
      <alignment horizontal="center" vertical="center" wrapText="1"/>
    </xf>
    <xf numFmtId="9" fontId="2" fillId="0" borderId="2" xfId="30" applyFont="1" applyFill="1" applyBorder="1" applyAlignment="1">
      <alignment horizontal="center" vertical="center" wrapText="1"/>
    </xf>
    <xf numFmtId="9" fontId="2" fillId="0" borderId="4" xfId="30" applyFont="1" applyFill="1" applyBorder="1" applyAlignment="1">
      <alignment horizontal="center" vertical="center" wrapText="1"/>
    </xf>
    <xf numFmtId="172" fontId="12" fillId="3" borderId="1" xfId="0" applyNumberFormat="1" applyFont="1" applyFill="1" applyBorder="1" applyAlignment="1" applyProtection="1">
      <alignment horizontal="right" vertical="center" wrapText="1"/>
      <protection locked="0"/>
    </xf>
    <xf numFmtId="172" fontId="2" fillId="3" borderId="3" xfId="0" applyNumberFormat="1" applyFont="1" applyFill="1" applyBorder="1" applyAlignment="1" applyProtection="1">
      <alignment horizontal="right" vertical="center" wrapText="1"/>
      <protection locked="0"/>
    </xf>
    <xf numFmtId="0" fontId="12" fillId="3" borderId="1" xfId="0" applyFont="1" applyFill="1" applyBorder="1" applyAlignment="1" applyProtection="1">
      <alignment horizontal="right" vertical="center" wrapText="1"/>
      <protection locked="0"/>
    </xf>
    <xf numFmtId="0" fontId="2" fillId="3" borderId="3" xfId="0" applyFont="1" applyFill="1" applyBorder="1" applyAlignment="1" applyProtection="1">
      <alignment horizontal="right" vertical="center" wrapText="1"/>
      <protection locked="0"/>
    </xf>
    <xf numFmtId="173" fontId="3" fillId="0" borderId="3" xfId="40" applyNumberFormat="1" applyFont="1" applyFill="1" applyBorder="1" applyAlignment="1">
      <alignment horizontal="center" vertical="center" wrapText="1"/>
    </xf>
    <xf numFmtId="173" fontId="3" fillId="0" borderId="4" xfId="4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17" fontId="3" fillId="0" borderId="4"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173" fontId="3" fillId="0" borderId="2" xfId="40" applyNumberFormat="1" applyFont="1" applyFill="1" applyBorder="1" applyAlignment="1">
      <alignment horizontal="center" vertical="center" wrapText="1"/>
    </xf>
    <xf numFmtId="0" fontId="4" fillId="0" borderId="2" xfId="0"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73" fontId="3" fillId="0" borderId="3" xfId="40" applyNumberFormat="1" applyFont="1" applyFill="1" applyBorder="1" applyAlignment="1">
      <alignment horizontal="center" vertical="center"/>
    </xf>
    <xf numFmtId="173" fontId="3" fillId="0" borderId="4" xfId="40" applyNumberFormat="1" applyFont="1" applyFill="1" applyBorder="1" applyAlignment="1">
      <alignment horizontal="center" vertical="center"/>
    </xf>
    <xf numFmtId="0" fontId="16" fillId="15" borderId="19" xfId="0" applyFont="1" applyFill="1" applyBorder="1" applyAlignment="1">
      <alignment horizontal="center" vertical="center"/>
    </xf>
    <xf numFmtId="0" fontId="37" fillId="0" borderId="23" xfId="0" applyFont="1" applyBorder="1"/>
    <xf numFmtId="0" fontId="37" fillId="0" borderId="25" xfId="0" applyFont="1" applyBorder="1"/>
    <xf numFmtId="9" fontId="16" fillId="15" borderId="19" xfId="30" applyFont="1" applyFill="1" applyBorder="1" applyAlignment="1">
      <alignment horizontal="center" vertical="center"/>
    </xf>
    <xf numFmtId="9" fontId="37" fillId="0" borderId="23" xfId="30" applyFont="1" applyBorder="1" applyAlignment="1">
      <alignment horizontal="center"/>
    </xf>
    <xf numFmtId="9" fontId="37" fillId="0" borderId="25" xfId="30" applyFont="1" applyBorder="1" applyAlignment="1">
      <alignment horizontal="center"/>
    </xf>
    <xf numFmtId="0" fontId="16" fillId="15" borderId="19" xfId="0" applyFont="1" applyFill="1" applyBorder="1" applyAlignment="1">
      <alignment horizontal="center" vertical="center" wrapText="1"/>
    </xf>
    <xf numFmtId="0" fontId="16" fillId="15" borderId="20" xfId="0" applyFont="1" applyFill="1" applyBorder="1" applyAlignment="1">
      <alignment horizontal="center" vertical="center" wrapText="1"/>
    </xf>
    <xf numFmtId="0" fontId="37" fillId="0" borderId="22" xfId="0" applyFont="1" applyBorder="1"/>
    <xf numFmtId="0" fontId="37" fillId="0" borderId="21" xfId="0" applyFont="1" applyBorder="1"/>
    <xf numFmtId="0" fontId="37" fillId="0" borderId="21" xfId="0" applyFont="1" applyBorder="1" applyAlignment="1">
      <alignment wrapText="1"/>
    </xf>
    <xf numFmtId="0" fontId="16" fillId="15" borderId="1" xfId="0" applyFont="1" applyFill="1" applyBorder="1" applyAlignment="1">
      <alignment horizontal="center" vertical="center" wrapText="1"/>
    </xf>
    <xf numFmtId="0" fontId="37" fillId="0" borderId="1" xfId="0" applyFont="1" applyBorder="1"/>
    <xf numFmtId="9" fontId="16" fillId="15" borderId="17" xfId="30" applyFont="1" applyFill="1" applyBorder="1" applyAlignment="1">
      <alignment horizontal="center" vertical="center"/>
    </xf>
    <xf numFmtId="9" fontId="37" fillId="0" borderId="18" xfId="30" applyFont="1" applyBorder="1" applyAlignment="1">
      <alignment horizontal="center" vertical="center"/>
    </xf>
    <xf numFmtId="9" fontId="37" fillId="0" borderId="27" xfId="30" applyFont="1" applyBorder="1" applyAlignment="1">
      <alignment horizontal="center" vertical="center"/>
    </xf>
    <xf numFmtId="9" fontId="16" fillId="15" borderId="16" xfId="0" applyNumberFormat="1" applyFont="1" applyFill="1" applyBorder="1" applyAlignment="1">
      <alignment horizontal="center" vertical="center" wrapText="1"/>
    </xf>
    <xf numFmtId="0" fontId="37" fillId="0" borderId="16" xfId="0" applyFont="1" applyBorder="1"/>
    <xf numFmtId="0" fontId="37" fillId="0" borderId="0" xfId="0" applyFont="1" applyBorder="1"/>
    <xf numFmtId="9" fontId="16" fillId="15" borderId="24" xfId="0" applyNumberFormat="1" applyFont="1" applyFill="1" applyBorder="1" applyAlignment="1">
      <alignment horizontal="center" vertical="center" wrapText="1"/>
    </xf>
    <xf numFmtId="0" fontId="37" fillId="0" borderId="26" xfId="0" applyFont="1" applyBorder="1"/>
    <xf numFmtId="184" fontId="16" fillId="15" borderId="19" xfId="0" applyNumberFormat="1" applyFont="1" applyFill="1" applyBorder="1" applyAlignment="1">
      <alignment horizontal="center" vertical="center" wrapText="1"/>
    </xf>
    <xf numFmtId="0" fontId="37" fillId="0" borderId="23" xfId="0" applyFont="1" applyBorder="1" applyAlignment="1">
      <alignment horizontal="center"/>
    </xf>
    <xf numFmtId="0" fontId="16" fillId="15" borderId="25" xfId="0" applyFont="1" applyFill="1" applyBorder="1" applyAlignment="1">
      <alignment horizontal="center" vertical="center" wrapText="1"/>
    </xf>
    <xf numFmtId="183" fontId="16" fillId="15" borderId="19"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9" fontId="37" fillId="0" borderId="1" xfId="30" applyFont="1" applyBorder="1" applyAlignment="1">
      <alignment horizontal="center" vertical="center"/>
    </xf>
    <xf numFmtId="0" fontId="11" fillId="0" borderId="1" xfId="0" applyFont="1" applyBorder="1" applyAlignment="1">
      <alignment horizontal="left" vertical="center" wrapText="1"/>
    </xf>
    <xf numFmtId="0" fontId="11" fillId="14" borderId="1" xfId="0" applyFont="1" applyFill="1" applyBorder="1" applyAlignment="1">
      <alignment horizontal="justify" vertical="center" wrapText="1"/>
    </xf>
    <xf numFmtId="9" fontId="11" fillId="17" borderId="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0" fontId="37" fillId="0" borderId="1" xfId="0" applyFont="1" applyBorder="1" applyAlignment="1">
      <alignment horizontal="center"/>
    </xf>
    <xf numFmtId="0" fontId="11"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2" fillId="0" borderId="1" xfId="0" applyFont="1" applyFill="1" applyBorder="1" applyAlignment="1">
      <alignment horizontal="justify"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justify" vertical="center" wrapText="1"/>
    </xf>
    <xf numFmtId="175" fontId="38" fillId="0" borderId="1" xfId="0" applyNumberFormat="1" applyFont="1" applyFill="1" applyBorder="1" applyAlignment="1">
      <alignment horizontal="center" vertic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4" fontId="3" fillId="0" borderId="3" xfId="0" applyNumberFormat="1" applyFont="1" applyFill="1" applyBorder="1" applyAlignment="1">
      <alignment horizontal="center" vertical="center"/>
    </xf>
    <xf numFmtId="44" fontId="3" fillId="0" borderId="4" xfId="0" applyNumberFormat="1" applyFont="1" applyFill="1" applyBorder="1" applyAlignment="1">
      <alignment horizontal="center" vertical="center"/>
    </xf>
  </cellXfs>
  <cellStyles count="47">
    <cellStyle name="20% - Énfasis4" xfId="45" builtinId="42"/>
    <cellStyle name="40% - Énfasis1" xfId="43" builtinId="31"/>
    <cellStyle name="40% - Énfasis4" xfId="46" builtinId="43"/>
    <cellStyle name="Bueno" xfId="42" builtinId="26"/>
    <cellStyle name="Énfasis3" xfId="44" builtinId="37"/>
    <cellStyle name="Millares [0]" xfId="39" builtinId="6"/>
    <cellStyle name="Millares 14" xfId="2" xr:uid="{00000000-0005-0000-0000-000006000000}"/>
    <cellStyle name="Millares 14 2" xfId="3" xr:uid="{00000000-0005-0000-0000-000007000000}"/>
    <cellStyle name="Millares 2" xfId="4" xr:uid="{00000000-0005-0000-0000-000008000000}"/>
    <cellStyle name="Millares 2 2" xfId="9" xr:uid="{00000000-0005-0000-0000-000009000000}"/>
    <cellStyle name="Millares 3" xfId="10" xr:uid="{00000000-0005-0000-0000-00000A000000}"/>
    <cellStyle name="Millares 3 2" xfId="6" xr:uid="{00000000-0005-0000-0000-00000B000000}"/>
    <cellStyle name="Millares 4" xfId="11" xr:uid="{00000000-0005-0000-0000-00000C000000}"/>
    <cellStyle name="Millares 4 2" xfId="8" xr:uid="{00000000-0005-0000-0000-00000D000000}"/>
    <cellStyle name="Millares 4 2 2" xfId="33" xr:uid="{00000000-0005-0000-0000-00000E000000}"/>
    <cellStyle name="Millares 4 3" xfId="25" xr:uid="{00000000-0005-0000-0000-00000F000000}"/>
    <cellStyle name="Millares 4 3 2" xfId="28" xr:uid="{00000000-0005-0000-0000-000010000000}"/>
    <cellStyle name="Millares 4 3 3" xfId="36" xr:uid="{00000000-0005-0000-0000-000011000000}"/>
    <cellStyle name="Millares 4 5" xfId="27" xr:uid="{00000000-0005-0000-0000-000012000000}"/>
    <cellStyle name="Millares 5" xfId="12" xr:uid="{00000000-0005-0000-0000-000013000000}"/>
    <cellStyle name="Millares 5 2" xfId="34" xr:uid="{00000000-0005-0000-0000-000014000000}"/>
    <cellStyle name="Moneda" xfId="40" builtinId="4"/>
    <cellStyle name="Moneda [0]" xfId="41" builtinId="7"/>
    <cellStyle name="Moneda 2" xfId="5" xr:uid="{00000000-0005-0000-0000-000017000000}"/>
    <cellStyle name="Moneda 3" xfId="13" xr:uid="{00000000-0005-0000-0000-000018000000}"/>
    <cellStyle name="Normal" xfId="0" builtinId="0"/>
    <cellStyle name="Normal 2" xfId="1" xr:uid="{00000000-0005-0000-0000-00001A000000}"/>
    <cellStyle name="Normal 2 2" xfId="14" xr:uid="{00000000-0005-0000-0000-00001B000000}"/>
    <cellStyle name="Normal 3" xfId="15" xr:uid="{00000000-0005-0000-0000-00001C000000}"/>
    <cellStyle name="Normal 3 2" xfId="16" xr:uid="{00000000-0005-0000-0000-00001D000000}"/>
    <cellStyle name="Normal 3 5" xfId="17" xr:uid="{00000000-0005-0000-0000-00001E000000}"/>
    <cellStyle name="Normal 4" xfId="18" xr:uid="{00000000-0005-0000-0000-00001F000000}"/>
    <cellStyle name="Normal 5" xfId="19" xr:uid="{00000000-0005-0000-0000-000020000000}"/>
    <cellStyle name="Normal 5 2" xfId="20" xr:uid="{00000000-0005-0000-0000-000021000000}"/>
    <cellStyle name="Normal 6" xfId="7" xr:uid="{00000000-0005-0000-0000-000022000000}"/>
    <cellStyle name="Normal 6 2" xfId="32" xr:uid="{00000000-0005-0000-0000-000023000000}"/>
    <cellStyle name="Normal 7" xfId="29" xr:uid="{00000000-0005-0000-0000-000024000000}"/>
    <cellStyle name="Normal 7 2" xfId="24" xr:uid="{00000000-0005-0000-0000-000025000000}"/>
    <cellStyle name="Normal 7 2 2" xfId="35" xr:uid="{00000000-0005-0000-0000-000026000000}"/>
    <cellStyle name="Normal 7 4" xfId="26" xr:uid="{00000000-0005-0000-0000-000027000000}"/>
    <cellStyle name="Normal 8" xfId="31" xr:uid="{00000000-0005-0000-0000-000028000000}"/>
    <cellStyle name="Normal 8 2" xfId="38" xr:uid="{00000000-0005-0000-0000-000029000000}"/>
    <cellStyle name="Normal 8 3" xfId="37" xr:uid="{00000000-0005-0000-0000-00002A000000}"/>
    <cellStyle name="Porcentaje" xfId="30" builtinId="5"/>
    <cellStyle name="Porcentaje 2" xfId="21" xr:uid="{00000000-0005-0000-0000-00002C000000}"/>
    <cellStyle name="Porcentual 2" xfId="22" xr:uid="{00000000-0005-0000-0000-00002D000000}"/>
    <cellStyle name="TableStyleLight1" xfId="23" xr:uid="{00000000-0005-0000-0000-00002E000000}"/>
  </cellStyles>
  <dxfs count="0"/>
  <tableStyles count="0" defaultTableStyle="TableStyleMedium2" defaultPivotStyle="PivotStyleLight16"/>
  <colors>
    <mruColors>
      <color rgb="FF00CC99"/>
      <color rgb="FFFFC34B"/>
      <color rgb="FFFF66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AL158"/>
  <sheetViews>
    <sheetView tabSelected="1" zoomScale="50" zoomScaleNormal="50" workbookViewId="0">
      <pane xSplit="1" ySplit="7" topLeftCell="M119" activePane="bottomRight" state="frozen"/>
      <selection pane="topRight" activeCell="B1" sqref="B1"/>
      <selection pane="bottomLeft" activeCell="A8" sqref="A8"/>
      <selection pane="bottomRight" activeCell="N115" sqref="N115:N11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34.140625" style="2" customWidth="1"/>
    <col min="8" max="8" width="8.28515625" style="2" hidden="1" customWidth="1"/>
    <col min="9" max="9" width="13.140625" style="2" customWidth="1"/>
    <col min="10" max="10" width="11.28515625" style="2" bestFit="1" customWidth="1"/>
    <col min="11" max="11" width="10.140625" style="2" bestFit="1" customWidth="1"/>
    <col min="12" max="12" width="15.28515625" style="2" customWidth="1"/>
    <col min="13" max="13" width="21.140625" style="2" customWidth="1"/>
    <col min="14" max="14" width="20.28515625" style="36" customWidth="1"/>
    <col min="15" max="15" width="17.28515625" style="2" customWidth="1"/>
    <col min="16" max="16" width="11.85546875" style="2" customWidth="1"/>
    <col min="17" max="17" width="111.140625" style="2" customWidth="1"/>
    <col min="18" max="18" width="9.5703125" style="2" bestFit="1" customWidth="1"/>
    <col min="19" max="19" width="7.7109375" style="2" customWidth="1"/>
    <col min="20" max="20" width="8.28515625" style="2" customWidth="1"/>
    <col min="21" max="21" width="10.5703125" style="2" customWidth="1"/>
    <col min="22" max="22" width="11.28515625" style="2" customWidth="1"/>
    <col min="23" max="23" width="121.7109375" style="2" customWidth="1"/>
    <col min="24" max="24" width="35.5703125" style="2" customWidth="1"/>
    <col min="25" max="25" width="46.85546875" style="2" customWidth="1"/>
    <col min="26" max="26" width="20.7109375" style="2" hidden="1" customWidth="1"/>
    <col min="27" max="27" width="20.28515625" style="2" hidden="1" customWidth="1"/>
    <col min="28" max="28" width="36" style="2" customWidth="1"/>
    <col min="29" max="30" width="20.28515625" style="2" customWidth="1"/>
    <col min="31" max="31" width="39.5703125" style="2" customWidth="1"/>
    <col min="32" max="32" width="35.140625" style="2" customWidth="1"/>
    <col min="33" max="33" width="27.140625" style="2" customWidth="1"/>
    <col min="34" max="34" width="26.7109375" style="2" bestFit="1" customWidth="1"/>
    <col min="35" max="35" width="10.7109375" style="2" customWidth="1"/>
    <col min="36" max="36" width="31" style="3" customWidth="1"/>
    <col min="37" max="38" width="20.28515625" style="2" customWidth="1"/>
    <col min="39" max="16384" width="11.42578125" style="1"/>
  </cols>
  <sheetData>
    <row r="2" spans="2:38" ht="41.25" customHeight="1" x14ac:dyDescent="0.2">
      <c r="O2" s="695"/>
      <c r="AF2" s="2" t="s">
        <v>2347</v>
      </c>
      <c r="AG2" s="2" t="s">
        <v>2348</v>
      </c>
      <c r="AH2" s="2" t="s">
        <v>2349</v>
      </c>
    </row>
    <row r="3" spans="2:38" ht="15.75"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0"/>
      <c r="AI3" s="10"/>
      <c r="AJ3" s="11"/>
      <c r="AK3" s="10"/>
      <c r="AL3" s="12"/>
    </row>
    <row r="4" spans="2:38" ht="15.75" x14ac:dyDescent="0.25">
      <c r="B4" s="17" t="s">
        <v>550</v>
      </c>
      <c r="C4" s="33" t="s">
        <v>558</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4"/>
      <c r="AI4" s="14"/>
      <c r="AJ4" s="15"/>
      <c r="AK4" s="14"/>
      <c r="AL4" s="16"/>
    </row>
    <row r="5" spans="2:38" ht="42" customHeight="1" x14ac:dyDescent="0.2">
      <c r="B5" s="894" t="s">
        <v>544</v>
      </c>
      <c r="C5" s="894" t="s">
        <v>0</v>
      </c>
      <c r="D5" s="894" t="s">
        <v>549</v>
      </c>
      <c r="E5" s="894" t="s">
        <v>543</v>
      </c>
      <c r="F5" s="894" t="s">
        <v>549</v>
      </c>
      <c r="G5" s="902" t="s">
        <v>6</v>
      </c>
      <c r="H5" s="894" t="s">
        <v>549</v>
      </c>
      <c r="I5" s="902" t="s">
        <v>542</v>
      </c>
      <c r="J5" s="902" t="s">
        <v>541</v>
      </c>
      <c r="K5" s="840" t="s">
        <v>540</v>
      </c>
      <c r="L5" s="840" t="s">
        <v>1</v>
      </c>
      <c r="M5" s="841" t="s">
        <v>14</v>
      </c>
      <c r="N5" s="841"/>
      <c r="O5" s="841"/>
      <c r="P5" s="841"/>
      <c r="Q5" s="677" t="s">
        <v>557</v>
      </c>
      <c r="R5" s="894" t="s">
        <v>549</v>
      </c>
      <c r="S5" s="897" t="s">
        <v>560</v>
      </c>
      <c r="T5" s="897"/>
      <c r="U5" s="897"/>
      <c r="V5" s="897"/>
      <c r="W5" s="680" t="s">
        <v>2226</v>
      </c>
      <c r="X5" s="680" t="s">
        <v>11</v>
      </c>
      <c r="Y5" s="678" t="s">
        <v>12</v>
      </c>
      <c r="Z5" s="880" t="s">
        <v>580</v>
      </c>
      <c r="AA5" s="880" t="s">
        <v>11</v>
      </c>
      <c r="AB5" s="885" t="s">
        <v>3</v>
      </c>
      <c r="AC5" s="886"/>
      <c r="AD5" s="880" t="s">
        <v>4</v>
      </c>
      <c r="AE5" s="880"/>
      <c r="AF5" s="880"/>
      <c r="AG5" s="880"/>
      <c r="AH5" s="880"/>
      <c r="AI5" s="880"/>
      <c r="AJ5" s="677" t="s">
        <v>19</v>
      </c>
      <c r="AK5" s="682" t="s">
        <v>2</v>
      </c>
      <c r="AL5" s="677" t="s">
        <v>5</v>
      </c>
    </row>
    <row r="6" spans="2:38" x14ac:dyDescent="0.2">
      <c r="B6" s="895"/>
      <c r="C6" s="895"/>
      <c r="D6" s="895"/>
      <c r="E6" s="895"/>
      <c r="F6" s="895"/>
      <c r="G6" s="903"/>
      <c r="H6" s="895"/>
      <c r="I6" s="903"/>
      <c r="J6" s="903"/>
      <c r="K6" s="840"/>
      <c r="L6" s="840"/>
      <c r="M6" s="841" t="s">
        <v>13</v>
      </c>
      <c r="N6" s="841" t="s">
        <v>559</v>
      </c>
      <c r="O6" s="842" t="s">
        <v>561</v>
      </c>
      <c r="P6" s="858" t="s">
        <v>552</v>
      </c>
      <c r="Q6" s="677"/>
      <c r="R6" s="895"/>
      <c r="S6" s="898"/>
      <c r="T6" s="898"/>
      <c r="U6" s="898"/>
      <c r="V6" s="898"/>
      <c r="W6" s="680"/>
      <c r="X6" s="680"/>
      <c r="Y6" s="679"/>
      <c r="Z6" s="880"/>
      <c r="AA6" s="880"/>
      <c r="AB6" s="844" t="s">
        <v>18</v>
      </c>
      <c r="AC6" s="844" t="s">
        <v>955</v>
      </c>
      <c r="AD6" s="880" t="s">
        <v>7</v>
      </c>
      <c r="AE6" s="880" t="s">
        <v>8</v>
      </c>
      <c r="AF6" s="878" t="s">
        <v>9</v>
      </c>
      <c r="AG6" s="880" t="s">
        <v>2227</v>
      </c>
      <c r="AH6" s="880" t="s">
        <v>2228</v>
      </c>
      <c r="AI6" s="880" t="s">
        <v>17</v>
      </c>
      <c r="AJ6" s="677"/>
      <c r="AK6" s="683"/>
      <c r="AL6" s="677"/>
    </row>
    <row r="7" spans="2:38" ht="41.25" customHeight="1" x14ac:dyDescent="0.2">
      <c r="B7" s="896"/>
      <c r="C7" s="896"/>
      <c r="D7" s="896"/>
      <c r="E7" s="896"/>
      <c r="F7" s="896"/>
      <c r="G7" s="904"/>
      <c r="H7" s="896"/>
      <c r="I7" s="904"/>
      <c r="J7" s="904"/>
      <c r="K7" s="840"/>
      <c r="L7" s="840"/>
      <c r="M7" s="841"/>
      <c r="N7" s="841"/>
      <c r="O7" s="843"/>
      <c r="P7" s="858"/>
      <c r="Q7" s="677"/>
      <c r="R7" s="896"/>
      <c r="S7" s="32" t="s">
        <v>553</v>
      </c>
      <c r="T7" s="32" t="s">
        <v>554</v>
      </c>
      <c r="U7" s="32" t="s">
        <v>556</v>
      </c>
      <c r="V7" s="596" t="s">
        <v>555</v>
      </c>
      <c r="W7" s="680" t="s">
        <v>2226</v>
      </c>
      <c r="X7" s="680" t="s">
        <v>11</v>
      </c>
      <c r="Y7" s="678" t="s">
        <v>12</v>
      </c>
      <c r="Z7" s="844"/>
      <c r="AA7" s="844"/>
      <c r="AB7" s="845"/>
      <c r="AC7" s="845"/>
      <c r="AD7" s="881"/>
      <c r="AE7" s="844"/>
      <c r="AF7" s="879"/>
      <c r="AG7" s="881"/>
      <c r="AH7" s="881"/>
      <c r="AI7" s="881"/>
      <c r="AJ7" s="677" t="s">
        <v>19</v>
      </c>
      <c r="AK7" s="684"/>
      <c r="AL7" s="681"/>
    </row>
    <row r="8" spans="2:38" ht="12.75" customHeight="1" x14ac:dyDescent="0.2">
      <c r="B8" s="19"/>
      <c r="C8" s="19"/>
      <c r="D8" s="19"/>
      <c r="E8" s="19"/>
      <c r="F8" s="19"/>
      <c r="G8" s="20"/>
      <c r="H8" s="20"/>
      <c r="I8" s="20"/>
      <c r="J8" s="20"/>
      <c r="K8" s="21"/>
      <c r="L8" s="21"/>
      <c r="M8" s="22"/>
      <c r="N8" s="22"/>
      <c r="O8" s="22"/>
      <c r="P8" s="23"/>
      <c r="Q8" s="24"/>
      <c r="R8" s="25"/>
      <c r="S8" s="25"/>
      <c r="T8" s="25"/>
      <c r="U8" s="25"/>
      <c r="V8" s="25"/>
      <c r="W8" s="25"/>
      <c r="X8" s="25"/>
      <c r="Y8" s="26"/>
      <c r="Z8" s="27"/>
      <c r="AA8" s="27"/>
      <c r="AB8" s="28"/>
      <c r="AC8" s="29"/>
      <c r="AD8" s="30"/>
      <c r="AE8" s="27"/>
      <c r="AF8" s="31"/>
      <c r="AG8" s="30"/>
      <c r="AH8" s="30"/>
      <c r="AI8" s="30"/>
      <c r="AJ8" s="27"/>
      <c r="AK8" s="30"/>
      <c r="AL8" s="27"/>
    </row>
    <row r="9" spans="2:38" ht="402.75" customHeight="1" x14ac:dyDescent="0.2">
      <c r="B9" s="905" t="s">
        <v>429</v>
      </c>
      <c r="C9" s="905" t="s">
        <v>494</v>
      </c>
      <c r="D9" s="899">
        <v>0.33329999999999999</v>
      </c>
      <c r="E9" s="872" t="s">
        <v>493</v>
      </c>
      <c r="F9" s="899">
        <v>0.33329999999999999</v>
      </c>
      <c r="G9" s="872" t="s">
        <v>496</v>
      </c>
      <c r="H9" s="899">
        <v>0.33329999999999999</v>
      </c>
      <c r="I9" s="872" t="s">
        <v>21</v>
      </c>
      <c r="J9" s="872">
        <v>14</v>
      </c>
      <c r="K9" s="872">
        <v>14</v>
      </c>
      <c r="L9" s="872" t="s">
        <v>581</v>
      </c>
      <c r="M9" s="875">
        <v>14</v>
      </c>
      <c r="N9" s="852">
        <f>M9*P9</f>
        <v>14</v>
      </c>
      <c r="O9" s="855">
        <f>SUMPRODUCT(R9:R26*(V9:V26))</f>
        <v>0.23599999999999999</v>
      </c>
      <c r="P9" s="804">
        <f>SUMPRODUCT(R9:R26*(U9:U26+V9:V26))</f>
        <v>1</v>
      </c>
      <c r="Q9" s="660" t="s">
        <v>2166</v>
      </c>
      <c r="R9" s="694">
        <v>5.6000000000000001E-2</v>
      </c>
      <c r="S9" s="662"/>
      <c r="T9" s="662"/>
      <c r="U9" s="662">
        <v>0.75</v>
      </c>
      <c r="V9" s="662">
        <v>0.25</v>
      </c>
      <c r="W9" s="637" t="s">
        <v>2243</v>
      </c>
      <c r="X9" s="638" t="s">
        <v>2242</v>
      </c>
      <c r="Y9" s="106" t="s">
        <v>956</v>
      </c>
      <c r="Z9" s="106"/>
      <c r="AA9" s="106"/>
      <c r="AB9" s="705" t="s">
        <v>957</v>
      </c>
      <c r="AC9" s="705" t="s">
        <v>958</v>
      </c>
      <c r="AD9" s="599" t="s">
        <v>959</v>
      </c>
      <c r="AE9" s="599" t="s">
        <v>960</v>
      </c>
      <c r="AF9" s="610">
        <v>128347000</v>
      </c>
      <c r="AG9" s="606">
        <f>128347000+20906230</f>
        <v>149253230</v>
      </c>
      <c r="AH9" s="606">
        <f>128347000+20906230</f>
        <v>149253230</v>
      </c>
      <c r="AI9" s="598">
        <f>AH9/AG9</f>
        <v>1</v>
      </c>
      <c r="AJ9" s="705" t="s">
        <v>10</v>
      </c>
      <c r="AK9" s="705" t="s">
        <v>961</v>
      </c>
      <c r="AL9" s="107"/>
    </row>
    <row r="10" spans="2:38" ht="151.5" customHeight="1" x14ac:dyDescent="0.2">
      <c r="B10" s="901"/>
      <c r="C10" s="901"/>
      <c r="D10" s="900"/>
      <c r="E10" s="873"/>
      <c r="F10" s="900"/>
      <c r="G10" s="873"/>
      <c r="H10" s="900"/>
      <c r="I10" s="873"/>
      <c r="J10" s="873"/>
      <c r="K10" s="873"/>
      <c r="L10" s="873"/>
      <c r="M10" s="876"/>
      <c r="N10" s="853"/>
      <c r="O10" s="856">
        <f t="shared" ref="O10:O34" si="0">IF(U10=100,R10,R10*U10)</f>
        <v>4.1625000000000002E-2</v>
      </c>
      <c r="P10" s="804"/>
      <c r="Q10" s="660" t="s">
        <v>2165</v>
      </c>
      <c r="R10" s="694">
        <v>5.5500000000000001E-2</v>
      </c>
      <c r="S10" s="662"/>
      <c r="T10" s="662"/>
      <c r="U10" s="662">
        <v>0.75</v>
      </c>
      <c r="V10" s="662">
        <v>0.25</v>
      </c>
      <c r="W10" s="637" t="s">
        <v>2230</v>
      </c>
      <c r="X10" s="639" t="s">
        <v>2180</v>
      </c>
      <c r="Y10" s="106" t="s">
        <v>956</v>
      </c>
      <c r="Z10" s="106"/>
      <c r="AA10" s="106"/>
      <c r="AB10" s="716"/>
      <c r="AC10" s="716"/>
      <c r="AD10" s="705" t="s">
        <v>962</v>
      </c>
      <c r="AE10" s="705" t="s">
        <v>963</v>
      </c>
      <c r="AF10" s="724">
        <v>1669414260</v>
      </c>
      <c r="AG10" s="823">
        <v>1580088420</v>
      </c>
      <c r="AH10" s="823">
        <v>1580088420</v>
      </c>
      <c r="AI10" s="726">
        <f>AH10/AG10</f>
        <v>1</v>
      </c>
      <c r="AJ10" s="716"/>
      <c r="AK10" s="716"/>
      <c r="AL10" s="705"/>
    </row>
    <row r="11" spans="2:38" ht="201.75" customHeight="1" x14ac:dyDescent="0.2">
      <c r="B11" s="901"/>
      <c r="C11" s="901"/>
      <c r="D11" s="900"/>
      <c r="E11" s="873"/>
      <c r="F11" s="900"/>
      <c r="G11" s="873"/>
      <c r="H11" s="900"/>
      <c r="I11" s="873"/>
      <c r="J11" s="873"/>
      <c r="K11" s="873"/>
      <c r="L11" s="873"/>
      <c r="M11" s="876"/>
      <c r="N11" s="853"/>
      <c r="O11" s="856">
        <f t="shared" si="0"/>
        <v>4.1625000000000002E-2</v>
      </c>
      <c r="P11" s="804"/>
      <c r="Q11" s="660" t="s">
        <v>2155</v>
      </c>
      <c r="R11" s="694">
        <v>5.5500000000000001E-2</v>
      </c>
      <c r="S11" s="662"/>
      <c r="T11" s="662"/>
      <c r="U11" s="662">
        <v>0.75</v>
      </c>
      <c r="V11" s="662">
        <v>0.25</v>
      </c>
      <c r="W11" s="640" t="s">
        <v>2233</v>
      </c>
      <c r="X11" s="639" t="s">
        <v>2181</v>
      </c>
      <c r="Y11" s="106" t="s">
        <v>956</v>
      </c>
      <c r="Z11" s="106"/>
      <c r="AA11" s="106"/>
      <c r="AB11" s="716"/>
      <c r="AC11" s="716"/>
      <c r="AD11" s="887"/>
      <c r="AE11" s="716"/>
      <c r="AF11" s="888"/>
      <c r="AG11" s="824"/>
      <c r="AH11" s="824"/>
      <c r="AI11" s="750"/>
      <c r="AJ11" s="716"/>
      <c r="AK11" s="716"/>
      <c r="AL11" s="716"/>
    </row>
    <row r="12" spans="2:38" ht="128.25" customHeight="1" x14ac:dyDescent="0.2">
      <c r="B12" s="901"/>
      <c r="C12" s="901"/>
      <c r="D12" s="900"/>
      <c r="E12" s="873"/>
      <c r="F12" s="900"/>
      <c r="G12" s="873"/>
      <c r="H12" s="900"/>
      <c r="I12" s="873"/>
      <c r="J12" s="873"/>
      <c r="K12" s="873"/>
      <c r="L12" s="873"/>
      <c r="M12" s="876"/>
      <c r="N12" s="853"/>
      <c r="O12" s="856">
        <f t="shared" si="0"/>
        <v>4.1625000000000002E-2</v>
      </c>
      <c r="P12" s="804"/>
      <c r="Q12" s="660" t="s">
        <v>2156</v>
      </c>
      <c r="R12" s="694">
        <v>5.5500000000000001E-2</v>
      </c>
      <c r="S12" s="662"/>
      <c r="T12" s="662"/>
      <c r="U12" s="662">
        <v>0.75</v>
      </c>
      <c r="V12" s="662">
        <v>0.25</v>
      </c>
      <c r="W12" s="640" t="s">
        <v>2175</v>
      </c>
      <c r="X12" s="639" t="s">
        <v>2182</v>
      </c>
      <c r="Y12" s="106" t="s">
        <v>956</v>
      </c>
      <c r="Z12" s="106"/>
      <c r="AA12" s="106"/>
      <c r="AB12" s="716"/>
      <c r="AC12" s="716"/>
      <c r="AD12" s="887"/>
      <c r="AE12" s="716"/>
      <c r="AF12" s="888"/>
      <c r="AG12" s="824"/>
      <c r="AH12" s="824"/>
      <c r="AI12" s="750"/>
      <c r="AJ12" s="716"/>
      <c r="AK12" s="716"/>
      <c r="AL12" s="716"/>
    </row>
    <row r="13" spans="2:38" ht="135.75" customHeight="1" x14ac:dyDescent="0.2">
      <c r="B13" s="901"/>
      <c r="C13" s="901"/>
      <c r="D13" s="900"/>
      <c r="E13" s="873"/>
      <c r="F13" s="900"/>
      <c r="G13" s="873"/>
      <c r="H13" s="900"/>
      <c r="I13" s="873"/>
      <c r="J13" s="873"/>
      <c r="K13" s="873"/>
      <c r="L13" s="873"/>
      <c r="M13" s="876"/>
      <c r="N13" s="853"/>
      <c r="O13" s="856">
        <f t="shared" si="0"/>
        <v>4.1625000000000002E-2</v>
      </c>
      <c r="P13" s="804"/>
      <c r="Q13" s="660" t="s">
        <v>2157</v>
      </c>
      <c r="R13" s="694">
        <v>5.5500000000000001E-2</v>
      </c>
      <c r="S13" s="662"/>
      <c r="T13" s="662"/>
      <c r="U13" s="662">
        <v>0.75</v>
      </c>
      <c r="V13" s="662">
        <v>0.25</v>
      </c>
      <c r="W13" s="640" t="s">
        <v>2231</v>
      </c>
      <c r="X13" s="641" t="s">
        <v>2183</v>
      </c>
      <c r="Y13" s="106" t="s">
        <v>956</v>
      </c>
      <c r="Z13" s="106"/>
      <c r="AA13" s="106"/>
      <c r="AB13" s="716"/>
      <c r="AC13" s="716"/>
      <c r="AD13" s="887"/>
      <c r="AE13" s="716"/>
      <c r="AF13" s="888"/>
      <c r="AG13" s="824"/>
      <c r="AH13" s="824"/>
      <c r="AI13" s="750"/>
      <c r="AJ13" s="716"/>
      <c r="AK13" s="716"/>
      <c r="AL13" s="716"/>
    </row>
    <row r="14" spans="2:38" ht="67.5" customHeight="1" x14ac:dyDescent="0.2">
      <c r="B14" s="901"/>
      <c r="C14" s="901"/>
      <c r="D14" s="900"/>
      <c r="E14" s="873"/>
      <c r="F14" s="900"/>
      <c r="G14" s="873"/>
      <c r="H14" s="900"/>
      <c r="I14" s="873"/>
      <c r="J14" s="873"/>
      <c r="K14" s="873"/>
      <c r="L14" s="873"/>
      <c r="M14" s="876"/>
      <c r="N14" s="853"/>
      <c r="O14" s="856">
        <f t="shared" si="0"/>
        <v>4.1625000000000002E-2</v>
      </c>
      <c r="P14" s="804"/>
      <c r="Q14" s="660" t="s">
        <v>2158</v>
      </c>
      <c r="R14" s="694">
        <v>5.5500000000000001E-2</v>
      </c>
      <c r="S14" s="662"/>
      <c r="T14" s="662"/>
      <c r="U14" s="662">
        <v>0.75</v>
      </c>
      <c r="V14" s="662">
        <v>0.25</v>
      </c>
      <c r="W14" s="640" t="s">
        <v>2234</v>
      </c>
      <c r="X14" s="641" t="s">
        <v>2192</v>
      </c>
      <c r="Y14" s="106" t="s">
        <v>956</v>
      </c>
      <c r="Z14" s="106"/>
      <c r="AA14" s="106"/>
      <c r="AB14" s="716"/>
      <c r="AC14" s="716"/>
      <c r="AD14" s="887"/>
      <c r="AE14" s="716"/>
      <c r="AF14" s="888"/>
      <c r="AG14" s="824"/>
      <c r="AH14" s="824"/>
      <c r="AI14" s="750"/>
      <c r="AJ14" s="716"/>
      <c r="AK14" s="716"/>
      <c r="AL14" s="716"/>
    </row>
    <row r="15" spans="2:38" ht="93.75" customHeight="1" x14ac:dyDescent="0.2">
      <c r="B15" s="901"/>
      <c r="C15" s="901"/>
      <c r="D15" s="900"/>
      <c r="E15" s="873"/>
      <c r="F15" s="900"/>
      <c r="G15" s="873"/>
      <c r="H15" s="900"/>
      <c r="I15" s="873"/>
      <c r="J15" s="873"/>
      <c r="K15" s="873"/>
      <c r="L15" s="873"/>
      <c r="M15" s="876"/>
      <c r="N15" s="853"/>
      <c r="O15" s="856">
        <f t="shared" si="0"/>
        <v>4.1625000000000002E-2</v>
      </c>
      <c r="P15" s="804"/>
      <c r="Q15" s="660" t="s">
        <v>2171</v>
      </c>
      <c r="R15" s="694">
        <v>5.5500000000000001E-2</v>
      </c>
      <c r="S15" s="662"/>
      <c r="T15" s="662"/>
      <c r="U15" s="662">
        <v>0.75</v>
      </c>
      <c r="V15" s="662">
        <v>0.25</v>
      </c>
      <c r="W15" s="640" t="s">
        <v>2176</v>
      </c>
      <c r="X15" s="641" t="s">
        <v>2184</v>
      </c>
      <c r="Y15" s="106" t="s">
        <v>956</v>
      </c>
      <c r="Z15" s="106"/>
      <c r="AA15" s="106"/>
      <c r="AB15" s="716"/>
      <c r="AC15" s="716"/>
      <c r="AD15" s="887"/>
      <c r="AE15" s="716"/>
      <c r="AF15" s="888"/>
      <c r="AG15" s="824"/>
      <c r="AH15" s="824"/>
      <c r="AI15" s="750"/>
      <c r="AJ15" s="716"/>
      <c r="AK15" s="716"/>
      <c r="AL15" s="716"/>
    </row>
    <row r="16" spans="2:38" ht="93" customHeight="1" x14ac:dyDescent="0.2">
      <c r="B16" s="901"/>
      <c r="C16" s="901"/>
      <c r="D16" s="900"/>
      <c r="E16" s="873"/>
      <c r="F16" s="900"/>
      <c r="G16" s="873"/>
      <c r="H16" s="900"/>
      <c r="I16" s="873"/>
      <c r="J16" s="873"/>
      <c r="K16" s="873"/>
      <c r="L16" s="873"/>
      <c r="M16" s="876"/>
      <c r="N16" s="853"/>
      <c r="O16" s="856">
        <f t="shared" si="0"/>
        <v>4.1625000000000002E-2</v>
      </c>
      <c r="P16" s="804"/>
      <c r="Q16" s="660" t="s">
        <v>2159</v>
      </c>
      <c r="R16" s="694">
        <v>5.5500000000000001E-2</v>
      </c>
      <c r="S16" s="662"/>
      <c r="T16" s="662"/>
      <c r="U16" s="662">
        <v>0.75</v>
      </c>
      <c r="V16" s="662">
        <v>0.25</v>
      </c>
      <c r="W16" s="640" t="s">
        <v>2177</v>
      </c>
      <c r="X16" s="641" t="s">
        <v>2185</v>
      </c>
      <c r="Y16" s="106" t="s">
        <v>956</v>
      </c>
      <c r="Z16" s="106"/>
      <c r="AA16" s="106"/>
      <c r="AB16" s="716"/>
      <c r="AC16" s="716"/>
      <c r="AD16" s="887"/>
      <c r="AE16" s="716"/>
      <c r="AF16" s="888"/>
      <c r="AG16" s="824"/>
      <c r="AH16" s="824"/>
      <c r="AI16" s="750"/>
      <c r="AJ16" s="716"/>
      <c r="AK16" s="716"/>
      <c r="AL16" s="716"/>
    </row>
    <row r="17" spans="2:38" ht="120" customHeight="1" x14ac:dyDescent="0.2">
      <c r="B17" s="901"/>
      <c r="C17" s="901"/>
      <c r="D17" s="900"/>
      <c r="E17" s="873"/>
      <c r="F17" s="900"/>
      <c r="G17" s="873"/>
      <c r="H17" s="900"/>
      <c r="I17" s="873"/>
      <c r="J17" s="873"/>
      <c r="K17" s="873"/>
      <c r="L17" s="873"/>
      <c r="M17" s="876"/>
      <c r="N17" s="853"/>
      <c r="O17" s="856">
        <f t="shared" si="0"/>
        <v>4.1625000000000002E-2</v>
      </c>
      <c r="P17" s="804"/>
      <c r="Q17" s="660" t="s">
        <v>2172</v>
      </c>
      <c r="R17" s="694">
        <v>5.5500000000000001E-2</v>
      </c>
      <c r="S17" s="662"/>
      <c r="T17" s="662"/>
      <c r="U17" s="662">
        <v>0.75</v>
      </c>
      <c r="V17" s="662">
        <v>0.25</v>
      </c>
      <c r="W17" s="640" t="s">
        <v>2244</v>
      </c>
      <c r="X17" s="641" t="s">
        <v>2186</v>
      </c>
      <c r="Y17" s="106" t="s">
        <v>956</v>
      </c>
      <c r="Z17" s="106"/>
      <c r="AA17" s="106"/>
      <c r="AB17" s="716"/>
      <c r="AC17" s="716"/>
      <c r="AD17" s="887"/>
      <c r="AE17" s="716"/>
      <c r="AF17" s="888"/>
      <c r="AG17" s="824"/>
      <c r="AH17" s="824"/>
      <c r="AI17" s="750"/>
      <c r="AJ17" s="716"/>
      <c r="AK17" s="716"/>
      <c r="AL17" s="716"/>
    </row>
    <row r="18" spans="2:38" ht="105.75" customHeight="1" x14ac:dyDescent="0.2">
      <c r="B18" s="901"/>
      <c r="C18" s="901"/>
      <c r="D18" s="900"/>
      <c r="E18" s="873"/>
      <c r="F18" s="900"/>
      <c r="G18" s="873"/>
      <c r="H18" s="900"/>
      <c r="I18" s="873"/>
      <c r="J18" s="873"/>
      <c r="K18" s="873"/>
      <c r="L18" s="873"/>
      <c r="M18" s="876"/>
      <c r="N18" s="853"/>
      <c r="O18" s="856">
        <f t="shared" si="0"/>
        <v>4.1625000000000002E-2</v>
      </c>
      <c r="P18" s="804"/>
      <c r="Q18" s="660" t="s">
        <v>2160</v>
      </c>
      <c r="R18" s="694">
        <v>5.5500000000000001E-2</v>
      </c>
      <c r="S18" s="662"/>
      <c r="T18" s="662"/>
      <c r="U18" s="662">
        <v>0.75</v>
      </c>
      <c r="V18" s="662">
        <v>0.25</v>
      </c>
      <c r="W18" s="640" t="s">
        <v>2244</v>
      </c>
      <c r="X18" s="641" t="s">
        <v>2187</v>
      </c>
      <c r="Y18" s="106" t="s">
        <v>956</v>
      </c>
      <c r="Z18" s="106"/>
      <c r="AA18" s="106"/>
      <c r="AB18" s="716"/>
      <c r="AC18" s="716"/>
      <c r="AD18" s="887"/>
      <c r="AE18" s="716"/>
      <c r="AF18" s="888"/>
      <c r="AG18" s="824"/>
      <c r="AH18" s="824"/>
      <c r="AI18" s="750"/>
      <c r="AJ18" s="716"/>
      <c r="AK18" s="716"/>
      <c r="AL18" s="716"/>
    </row>
    <row r="19" spans="2:38" ht="45" customHeight="1" x14ac:dyDescent="0.2">
      <c r="B19" s="901"/>
      <c r="C19" s="901"/>
      <c r="D19" s="900"/>
      <c r="E19" s="873"/>
      <c r="F19" s="900"/>
      <c r="G19" s="873"/>
      <c r="H19" s="900"/>
      <c r="I19" s="873"/>
      <c r="J19" s="873"/>
      <c r="K19" s="873"/>
      <c r="L19" s="873"/>
      <c r="M19" s="876"/>
      <c r="N19" s="853"/>
      <c r="O19" s="856">
        <f t="shared" si="0"/>
        <v>4.1625000000000002E-2</v>
      </c>
      <c r="P19" s="804"/>
      <c r="Q19" s="660" t="s">
        <v>2164</v>
      </c>
      <c r="R19" s="694">
        <v>5.5500000000000001E-2</v>
      </c>
      <c r="S19" s="662"/>
      <c r="T19" s="662"/>
      <c r="U19" s="662">
        <v>0.75</v>
      </c>
      <c r="V19" s="662">
        <v>0.25</v>
      </c>
      <c r="W19" s="640" t="s">
        <v>2235</v>
      </c>
      <c r="X19" s="641" t="s">
        <v>2188</v>
      </c>
      <c r="Y19" s="106" t="s">
        <v>956</v>
      </c>
      <c r="Z19" s="106"/>
      <c r="AA19" s="106"/>
      <c r="AB19" s="716"/>
      <c r="AC19" s="716"/>
      <c r="AD19" s="887"/>
      <c r="AE19" s="716"/>
      <c r="AF19" s="888"/>
      <c r="AG19" s="824"/>
      <c r="AH19" s="824"/>
      <c r="AI19" s="750"/>
      <c r="AJ19" s="716"/>
      <c r="AK19" s="716"/>
      <c r="AL19" s="716"/>
    </row>
    <row r="20" spans="2:38" ht="75.75" customHeight="1" x14ac:dyDescent="0.2">
      <c r="B20" s="901"/>
      <c r="C20" s="901"/>
      <c r="D20" s="900"/>
      <c r="E20" s="873"/>
      <c r="F20" s="900"/>
      <c r="G20" s="873"/>
      <c r="H20" s="900"/>
      <c r="I20" s="873"/>
      <c r="J20" s="873"/>
      <c r="K20" s="873"/>
      <c r="L20" s="873"/>
      <c r="M20" s="876"/>
      <c r="N20" s="853"/>
      <c r="O20" s="856">
        <f t="shared" si="0"/>
        <v>4.1625000000000002E-2</v>
      </c>
      <c r="P20" s="804"/>
      <c r="Q20" s="660" t="s">
        <v>2161</v>
      </c>
      <c r="R20" s="694">
        <v>5.5500000000000001E-2</v>
      </c>
      <c r="S20" s="662"/>
      <c r="T20" s="662"/>
      <c r="U20" s="662">
        <v>0.75</v>
      </c>
      <c r="V20" s="662">
        <v>0.25</v>
      </c>
      <c r="W20" s="640" t="s">
        <v>2232</v>
      </c>
      <c r="X20" s="641" t="s">
        <v>2189</v>
      </c>
      <c r="Y20" s="106" t="s">
        <v>956</v>
      </c>
      <c r="Z20" s="106"/>
      <c r="AA20" s="106"/>
      <c r="AB20" s="716"/>
      <c r="AC20" s="716"/>
      <c r="AD20" s="887"/>
      <c r="AE20" s="716"/>
      <c r="AF20" s="888"/>
      <c r="AG20" s="824"/>
      <c r="AH20" s="824"/>
      <c r="AI20" s="750"/>
      <c r="AJ20" s="716"/>
      <c r="AK20" s="716"/>
      <c r="AL20" s="716"/>
    </row>
    <row r="21" spans="2:38" ht="59.25" customHeight="1" x14ac:dyDescent="0.2">
      <c r="B21" s="901"/>
      <c r="C21" s="901"/>
      <c r="D21" s="900"/>
      <c r="E21" s="873"/>
      <c r="F21" s="900"/>
      <c r="G21" s="873"/>
      <c r="H21" s="900"/>
      <c r="I21" s="873"/>
      <c r="J21" s="873"/>
      <c r="K21" s="873"/>
      <c r="L21" s="873"/>
      <c r="M21" s="876"/>
      <c r="N21" s="853"/>
      <c r="O21" s="856">
        <f t="shared" si="0"/>
        <v>4.1625000000000002E-2</v>
      </c>
      <c r="P21" s="804"/>
      <c r="Q21" s="660" t="s">
        <v>2162</v>
      </c>
      <c r="R21" s="694">
        <v>5.5500000000000001E-2</v>
      </c>
      <c r="S21" s="662"/>
      <c r="T21" s="662"/>
      <c r="U21" s="662">
        <v>0.75</v>
      </c>
      <c r="V21" s="662">
        <v>0.25</v>
      </c>
      <c r="W21" s="640" t="s">
        <v>2178</v>
      </c>
      <c r="X21" s="641" t="s">
        <v>2190</v>
      </c>
      <c r="Y21" s="106" t="s">
        <v>956</v>
      </c>
      <c r="Z21" s="106"/>
      <c r="AA21" s="106"/>
      <c r="AB21" s="716"/>
      <c r="AC21" s="716"/>
      <c r="AD21" s="887"/>
      <c r="AE21" s="716"/>
      <c r="AF21" s="888"/>
      <c r="AG21" s="824"/>
      <c r="AH21" s="824"/>
      <c r="AI21" s="750"/>
      <c r="AJ21" s="716"/>
      <c r="AK21" s="716"/>
      <c r="AL21" s="716"/>
    </row>
    <row r="22" spans="2:38" ht="103.5" customHeight="1" x14ac:dyDescent="0.2">
      <c r="B22" s="901"/>
      <c r="C22" s="901"/>
      <c r="D22" s="900"/>
      <c r="E22" s="873"/>
      <c r="F22" s="900"/>
      <c r="G22" s="873"/>
      <c r="H22" s="900"/>
      <c r="I22" s="873"/>
      <c r="J22" s="873"/>
      <c r="K22" s="873"/>
      <c r="L22" s="873"/>
      <c r="M22" s="876"/>
      <c r="N22" s="853"/>
      <c r="O22" s="856">
        <f t="shared" si="0"/>
        <v>4.1625000000000002E-2</v>
      </c>
      <c r="P22" s="804"/>
      <c r="Q22" s="660" t="s">
        <v>2163</v>
      </c>
      <c r="R22" s="694">
        <v>5.5500000000000001E-2</v>
      </c>
      <c r="S22" s="662"/>
      <c r="T22" s="662"/>
      <c r="U22" s="662">
        <v>0.75</v>
      </c>
      <c r="V22" s="662">
        <v>0.25</v>
      </c>
      <c r="W22" s="640" t="s">
        <v>2245</v>
      </c>
      <c r="X22" s="641" t="s">
        <v>2191</v>
      </c>
      <c r="Y22" s="106" t="s">
        <v>956</v>
      </c>
      <c r="Z22" s="106"/>
      <c r="AA22" s="106"/>
      <c r="AB22" s="716"/>
      <c r="AC22" s="716"/>
      <c r="AD22" s="887"/>
      <c r="AE22" s="716"/>
      <c r="AF22" s="888"/>
      <c r="AG22" s="824"/>
      <c r="AH22" s="824"/>
      <c r="AI22" s="750"/>
      <c r="AJ22" s="716"/>
      <c r="AK22" s="716"/>
      <c r="AL22" s="716"/>
    </row>
    <row r="23" spans="2:38" ht="120" customHeight="1" x14ac:dyDescent="0.2">
      <c r="B23" s="901"/>
      <c r="C23" s="901"/>
      <c r="D23" s="901"/>
      <c r="E23" s="873"/>
      <c r="F23" s="901"/>
      <c r="G23" s="873"/>
      <c r="H23" s="901"/>
      <c r="I23" s="873"/>
      <c r="J23" s="873"/>
      <c r="K23" s="873"/>
      <c r="L23" s="873"/>
      <c r="M23" s="876"/>
      <c r="N23" s="853"/>
      <c r="O23" s="856">
        <f t="shared" si="0"/>
        <v>4.1625000000000002E-2</v>
      </c>
      <c r="P23" s="804"/>
      <c r="Q23" s="660" t="s">
        <v>996</v>
      </c>
      <c r="R23" s="694">
        <v>5.5500000000000001E-2</v>
      </c>
      <c r="S23" s="662"/>
      <c r="T23" s="662"/>
      <c r="U23" s="662">
        <v>0.75</v>
      </c>
      <c r="V23" s="662">
        <v>0.25</v>
      </c>
      <c r="W23" s="640" t="s">
        <v>2229</v>
      </c>
      <c r="X23" s="641" t="s">
        <v>2237</v>
      </c>
      <c r="Y23" s="106" t="s">
        <v>956</v>
      </c>
      <c r="Z23" s="106"/>
      <c r="AA23" s="106"/>
      <c r="AB23" s="716"/>
      <c r="AC23" s="716"/>
      <c r="AD23" s="887"/>
      <c r="AE23" s="716"/>
      <c r="AF23" s="888"/>
      <c r="AG23" s="824"/>
      <c r="AH23" s="824"/>
      <c r="AI23" s="750"/>
      <c r="AJ23" s="716"/>
      <c r="AK23" s="716"/>
      <c r="AL23" s="716"/>
    </row>
    <row r="24" spans="2:38" ht="272.25" customHeight="1" x14ac:dyDescent="0.2">
      <c r="B24" s="901"/>
      <c r="C24" s="901"/>
      <c r="D24" s="901"/>
      <c r="E24" s="873"/>
      <c r="F24" s="901"/>
      <c r="G24" s="873"/>
      <c r="H24" s="901"/>
      <c r="I24" s="873"/>
      <c r="J24" s="873"/>
      <c r="K24" s="873"/>
      <c r="L24" s="873"/>
      <c r="M24" s="876"/>
      <c r="N24" s="853"/>
      <c r="O24" s="856">
        <f t="shared" si="0"/>
        <v>4.1625000000000002E-2</v>
      </c>
      <c r="P24" s="804"/>
      <c r="Q24" s="660" t="s">
        <v>2238</v>
      </c>
      <c r="R24" s="694">
        <v>5.5500000000000001E-2</v>
      </c>
      <c r="S24" s="662"/>
      <c r="T24" s="662"/>
      <c r="U24" s="662">
        <v>0.75</v>
      </c>
      <c r="V24" s="662">
        <v>0.25</v>
      </c>
      <c r="W24" s="640" t="s">
        <v>2249</v>
      </c>
      <c r="X24" s="642" t="s">
        <v>2248</v>
      </c>
      <c r="Y24" s="106" t="s">
        <v>956</v>
      </c>
      <c r="Z24" s="106"/>
      <c r="AA24" s="106"/>
      <c r="AB24" s="716"/>
      <c r="AC24" s="716"/>
      <c r="AD24" s="887"/>
      <c r="AE24" s="716"/>
      <c r="AF24" s="888"/>
      <c r="AG24" s="824"/>
      <c r="AH24" s="824"/>
      <c r="AI24" s="750"/>
      <c r="AJ24" s="716"/>
      <c r="AK24" s="716"/>
      <c r="AL24" s="716"/>
    </row>
    <row r="25" spans="2:38" ht="134.25" customHeight="1" x14ac:dyDescent="0.2">
      <c r="B25" s="901"/>
      <c r="C25" s="901"/>
      <c r="D25" s="901"/>
      <c r="E25" s="873"/>
      <c r="F25" s="901"/>
      <c r="G25" s="873"/>
      <c r="H25" s="901"/>
      <c r="I25" s="873"/>
      <c r="J25" s="873"/>
      <c r="K25" s="873"/>
      <c r="L25" s="873"/>
      <c r="M25" s="876"/>
      <c r="N25" s="853"/>
      <c r="O25" s="856">
        <f t="shared" si="0"/>
        <v>4.1625000000000002E-2</v>
      </c>
      <c r="P25" s="804"/>
      <c r="Q25" s="660" t="s">
        <v>2239</v>
      </c>
      <c r="R25" s="694">
        <v>5.5500000000000001E-2</v>
      </c>
      <c r="S25" s="662"/>
      <c r="T25" s="662"/>
      <c r="U25" s="662">
        <v>0.75</v>
      </c>
      <c r="V25" s="662">
        <v>0.25</v>
      </c>
      <c r="W25" s="640" t="s">
        <v>2247</v>
      </c>
      <c r="X25" s="642" t="s">
        <v>2246</v>
      </c>
      <c r="Y25" s="106" t="s">
        <v>956</v>
      </c>
      <c r="Z25" s="106"/>
      <c r="AA25" s="106"/>
      <c r="AB25" s="716"/>
      <c r="AC25" s="705" t="s">
        <v>964</v>
      </c>
      <c r="AD25" s="705" t="s">
        <v>965</v>
      </c>
      <c r="AE25" s="701" t="s">
        <v>966</v>
      </c>
      <c r="AF25" s="724">
        <v>0</v>
      </c>
      <c r="AG25" s="823">
        <v>351997000</v>
      </c>
      <c r="AH25" s="823">
        <v>351997000</v>
      </c>
      <c r="AI25" s="726">
        <f>AH25/AG25</f>
        <v>1</v>
      </c>
      <c r="AJ25" s="716"/>
      <c r="AK25" s="716"/>
      <c r="AL25" s="705"/>
    </row>
    <row r="26" spans="2:38" ht="313.5" customHeight="1" x14ac:dyDescent="0.2">
      <c r="B26" s="901"/>
      <c r="C26" s="901"/>
      <c r="D26" s="901"/>
      <c r="E26" s="873"/>
      <c r="F26" s="901"/>
      <c r="G26" s="873"/>
      <c r="H26" s="901"/>
      <c r="I26" s="873"/>
      <c r="J26" s="873"/>
      <c r="K26" s="873"/>
      <c r="L26" s="874"/>
      <c r="M26" s="877"/>
      <c r="N26" s="854"/>
      <c r="O26" s="857">
        <f t="shared" si="0"/>
        <v>5.6000000000000001E-2</v>
      </c>
      <c r="P26" s="804"/>
      <c r="Q26" s="660" t="s">
        <v>2240</v>
      </c>
      <c r="R26" s="694">
        <v>5.6000000000000001E-2</v>
      </c>
      <c r="S26" s="663"/>
      <c r="T26" s="661"/>
      <c r="U26" s="661">
        <v>1</v>
      </c>
      <c r="V26" s="662">
        <v>0</v>
      </c>
      <c r="W26" s="635" t="s">
        <v>2179</v>
      </c>
      <c r="X26" s="636" t="s">
        <v>2241</v>
      </c>
      <c r="Y26" s="106" t="s">
        <v>956</v>
      </c>
      <c r="Z26" s="106"/>
      <c r="AA26" s="106"/>
      <c r="AB26" s="716"/>
      <c r="AC26" s="706"/>
      <c r="AD26" s="706"/>
      <c r="AE26" s="702"/>
      <c r="AF26" s="725"/>
      <c r="AG26" s="998"/>
      <c r="AH26" s="998"/>
      <c r="AI26" s="727"/>
      <c r="AJ26" s="716"/>
      <c r="AK26" s="706"/>
      <c r="AL26" s="706"/>
    </row>
    <row r="27" spans="2:38" ht="25.5" customHeight="1" x14ac:dyDescent="0.2">
      <c r="B27" s="906" t="s">
        <v>429</v>
      </c>
      <c r="C27" s="906" t="s">
        <v>494</v>
      </c>
      <c r="D27" s="909">
        <v>0.33329999999999999</v>
      </c>
      <c r="E27" s="859" t="s">
        <v>493</v>
      </c>
      <c r="F27" s="909">
        <v>0.33329999999999999</v>
      </c>
      <c r="G27" s="859" t="s">
        <v>495</v>
      </c>
      <c r="H27" s="909">
        <v>0.33329999999999999</v>
      </c>
      <c r="I27" s="859" t="s">
        <v>21</v>
      </c>
      <c r="J27" s="859">
        <v>2</v>
      </c>
      <c r="K27" s="859">
        <v>5</v>
      </c>
      <c r="L27" s="859" t="s">
        <v>582</v>
      </c>
      <c r="M27" s="862">
        <v>1</v>
      </c>
      <c r="N27" s="869">
        <f>M27*P27</f>
        <v>1</v>
      </c>
      <c r="O27" s="866">
        <f>R27*V27</f>
        <v>1</v>
      </c>
      <c r="P27" s="865">
        <f>O27</f>
        <v>1</v>
      </c>
      <c r="Q27" s="882" t="s">
        <v>2224</v>
      </c>
      <c r="R27" s="837">
        <v>1</v>
      </c>
      <c r="S27" s="837"/>
      <c r="T27" s="837"/>
      <c r="U27" s="837"/>
      <c r="V27" s="837">
        <v>1</v>
      </c>
      <c r="W27" s="849" t="s">
        <v>2253</v>
      </c>
      <c r="X27" s="846" t="s">
        <v>2341</v>
      </c>
      <c r="Y27" s="717" t="s">
        <v>956</v>
      </c>
      <c r="Z27" s="106"/>
      <c r="AA27" s="106"/>
      <c r="AB27" s="716"/>
      <c r="AC27" s="705"/>
      <c r="AD27" s="890" t="s">
        <v>2167</v>
      </c>
      <c r="AE27" s="890" t="s">
        <v>2169</v>
      </c>
      <c r="AF27" s="889">
        <v>0</v>
      </c>
      <c r="AG27" s="893">
        <v>108372.17</v>
      </c>
      <c r="AH27" s="893">
        <v>108372</v>
      </c>
      <c r="AI27" s="892">
        <f>AH27/AG27</f>
        <v>0.99999843133158639</v>
      </c>
      <c r="AJ27" s="705"/>
      <c r="AK27" s="705"/>
      <c r="AL27" s="705" t="s">
        <v>2236</v>
      </c>
    </row>
    <row r="28" spans="2:38" ht="24.75" customHeight="1" x14ac:dyDescent="0.2">
      <c r="B28" s="907"/>
      <c r="C28" s="907"/>
      <c r="D28" s="907"/>
      <c r="E28" s="860"/>
      <c r="F28" s="907"/>
      <c r="G28" s="860"/>
      <c r="H28" s="907"/>
      <c r="I28" s="860"/>
      <c r="J28" s="860"/>
      <c r="K28" s="860"/>
      <c r="L28" s="860"/>
      <c r="M28" s="863"/>
      <c r="N28" s="870"/>
      <c r="O28" s="867">
        <f t="shared" si="0"/>
        <v>0</v>
      </c>
      <c r="P28" s="865"/>
      <c r="Q28" s="883"/>
      <c r="R28" s="838"/>
      <c r="S28" s="838"/>
      <c r="T28" s="838"/>
      <c r="U28" s="838"/>
      <c r="V28" s="838"/>
      <c r="W28" s="850"/>
      <c r="X28" s="847"/>
      <c r="Y28" s="718"/>
      <c r="Z28" s="717"/>
      <c r="AA28" s="717"/>
      <c r="AB28" s="716"/>
      <c r="AC28" s="716"/>
      <c r="AD28" s="891"/>
      <c r="AE28" s="891"/>
      <c r="AF28" s="889"/>
      <c r="AG28" s="893"/>
      <c r="AH28" s="893"/>
      <c r="AI28" s="892"/>
      <c r="AJ28" s="716"/>
      <c r="AK28" s="716"/>
      <c r="AL28" s="716"/>
    </row>
    <row r="29" spans="2:38" ht="27" customHeight="1" x14ac:dyDescent="0.2">
      <c r="B29" s="907"/>
      <c r="C29" s="907"/>
      <c r="D29" s="907"/>
      <c r="E29" s="860"/>
      <c r="F29" s="907"/>
      <c r="G29" s="860"/>
      <c r="H29" s="907"/>
      <c r="I29" s="860"/>
      <c r="J29" s="860"/>
      <c r="K29" s="860"/>
      <c r="L29" s="860"/>
      <c r="M29" s="863"/>
      <c r="N29" s="870"/>
      <c r="O29" s="867">
        <f t="shared" si="0"/>
        <v>0</v>
      </c>
      <c r="P29" s="865"/>
      <c r="Q29" s="883"/>
      <c r="R29" s="838"/>
      <c r="S29" s="838"/>
      <c r="T29" s="838"/>
      <c r="U29" s="838"/>
      <c r="V29" s="838"/>
      <c r="W29" s="850"/>
      <c r="X29" s="847"/>
      <c r="Y29" s="718"/>
      <c r="Z29" s="718"/>
      <c r="AA29" s="718"/>
      <c r="AB29" s="716"/>
      <c r="AC29" s="716"/>
      <c r="AD29" s="890" t="s">
        <v>2168</v>
      </c>
      <c r="AE29" s="890" t="s">
        <v>2170</v>
      </c>
      <c r="AF29" s="889">
        <v>0</v>
      </c>
      <c r="AG29" s="893">
        <v>146331945.75</v>
      </c>
      <c r="AH29" s="893">
        <v>146331945.75</v>
      </c>
      <c r="AI29" s="892">
        <f>AH29/AG29</f>
        <v>1</v>
      </c>
      <c r="AJ29" s="716"/>
      <c r="AK29" s="716"/>
      <c r="AL29" s="716"/>
    </row>
    <row r="30" spans="2:38" ht="60" customHeight="1" x14ac:dyDescent="0.2">
      <c r="B30" s="908"/>
      <c r="C30" s="908"/>
      <c r="D30" s="908"/>
      <c r="E30" s="861"/>
      <c r="F30" s="908"/>
      <c r="G30" s="861"/>
      <c r="H30" s="908"/>
      <c r="I30" s="861"/>
      <c r="J30" s="861"/>
      <c r="K30" s="861"/>
      <c r="L30" s="861"/>
      <c r="M30" s="864"/>
      <c r="N30" s="871"/>
      <c r="O30" s="868">
        <f t="shared" si="0"/>
        <v>0</v>
      </c>
      <c r="P30" s="865"/>
      <c r="Q30" s="884"/>
      <c r="R30" s="839"/>
      <c r="S30" s="839"/>
      <c r="T30" s="839"/>
      <c r="U30" s="839"/>
      <c r="V30" s="839"/>
      <c r="W30" s="851"/>
      <c r="X30" s="848"/>
      <c r="Y30" s="719"/>
      <c r="Z30" s="719"/>
      <c r="AA30" s="719"/>
      <c r="AB30" s="706"/>
      <c r="AC30" s="706"/>
      <c r="AD30" s="891"/>
      <c r="AE30" s="891"/>
      <c r="AF30" s="889"/>
      <c r="AG30" s="893"/>
      <c r="AH30" s="893"/>
      <c r="AI30" s="892"/>
      <c r="AJ30" s="706"/>
      <c r="AK30" s="706"/>
      <c r="AL30" s="706"/>
    </row>
    <row r="31" spans="2:38" ht="15" customHeight="1" x14ac:dyDescent="0.2">
      <c r="B31" s="910" t="s">
        <v>429</v>
      </c>
      <c r="C31" s="910" t="s">
        <v>494</v>
      </c>
      <c r="D31" s="913">
        <v>0.33329999999999999</v>
      </c>
      <c r="E31" s="705" t="s">
        <v>493</v>
      </c>
      <c r="F31" s="913">
        <v>0.33329999999999999</v>
      </c>
      <c r="G31" s="705" t="s">
        <v>492</v>
      </c>
      <c r="H31" s="913">
        <v>0.33329999999999999</v>
      </c>
      <c r="I31" s="705" t="s">
        <v>21</v>
      </c>
      <c r="J31" s="705">
        <v>4</v>
      </c>
      <c r="K31" s="705">
        <v>2</v>
      </c>
      <c r="L31" s="705" t="s">
        <v>582</v>
      </c>
      <c r="M31" s="805" t="s">
        <v>1042</v>
      </c>
      <c r="N31" s="817"/>
      <c r="O31" s="814">
        <f t="shared" si="0"/>
        <v>0</v>
      </c>
      <c r="P31" s="808">
        <f>O31</f>
        <v>0</v>
      </c>
      <c r="Q31" s="820" t="s">
        <v>1042</v>
      </c>
      <c r="R31" s="788"/>
      <c r="S31" s="788"/>
      <c r="T31" s="788"/>
      <c r="U31" s="788"/>
      <c r="V31" s="788"/>
      <c r="W31" s="788" t="s">
        <v>1042</v>
      </c>
      <c r="X31" s="788"/>
      <c r="Y31" s="717"/>
      <c r="Z31" s="600"/>
      <c r="AA31" s="600"/>
      <c r="AB31" s="716"/>
      <c r="AC31" s="705"/>
      <c r="AD31" s="705"/>
      <c r="AE31" s="705"/>
      <c r="AF31" s="699"/>
      <c r="AG31" s="721"/>
      <c r="AH31" s="717"/>
      <c r="AI31" s="717"/>
      <c r="AJ31" s="705"/>
      <c r="AK31" s="705"/>
      <c r="AL31" s="705"/>
    </row>
    <row r="32" spans="2:38" ht="12.75" customHeight="1" x14ac:dyDescent="0.2">
      <c r="B32" s="911"/>
      <c r="C32" s="911"/>
      <c r="D32" s="911"/>
      <c r="E32" s="716"/>
      <c r="F32" s="911"/>
      <c r="G32" s="716"/>
      <c r="H32" s="911"/>
      <c r="I32" s="716"/>
      <c r="J32" s="716"/>
      <c r="K32" s="716"/>
      <c r="L32" s="716"/>
      <c r="M32" s="806"/>
      <c r="N32" s="818"/>
      <c r="O32" s="815">
        <f t="shared" si="0"/>
        <v>0</v>
      </c>
      <c r="P32" s="808"/>
      <c r="Q32" s="821"/>
      <c r="R32" s="789"/>
      <c r="S32" s="789"/>
      <c r="T32" s="789"/>
      <c r="U32" s="789"/>
      <c r="V32" s="789"/>
      <c r="W32" s="789"/>
      <c r="X32" s="789"/>
      <c r="Y32" s="718"/>
      <c r="Z32" s="717"/>
      <c r="AA32" s="717"/>
      <c r="AB32" s="716"/>
      <c r="AC32" s="716"/>
      <c r="AD32" s="716"/>
      <c r="AE32" s="716"/>
      <c r="AF32" s="720"/>
      <c r="AG32" s="722"/>
      <c r="AH32" s="718"/>
      <c r="AI32" s="718"/>
      <c r="AJ32" s="716"/>
      <c r="AK32" s="716"/>
      <c r="AL32" s="716"/>
    </row>
    <row r="33" spans="2:38" ht="12.75" customHeight="1" x14ac:dyDescent="0.2">
      <c r="B33" s="911"/>
      <c r="C33" s="911"/>
      <c r="D33" s="911"/>
      <c r="E33" s="716"/>
      <c r="F33" s="911"/>
      <c r="G33" s="716"/>
      <c r="H33" s="911"/>
      <c r="I33" s="716"/>
      <c r="J33" s="716"/>
      <c r="K33" s="716"/>
      <c r="L33" s="716"/>
      <c r="M33" s="806"/>
      <c r="N33" s="818"/>
      <c r="O33" s="815">
        <f t="shared" si="0"/>
        <v>0</v>
      </c>
      <c r="P33" s="808"/>
      <c r="Q33" s="821"/>
      <c r="R33" s="789"/>
      <c r="S33" s="789"/>
      <c r="T33" s="789"/>
      <c r="U33" s="789"/>
      <c r="V33" s="789"/>
      <c r="W33" s="789"/>
      <c r="X33" s="789"/>
      <c r="Y33" s="718"/>
      <c r="Z33" s="718"/>
      <c r="AA33" s="718"/>
      <c r="AB33" s="716"/>
      <c r="AC33" s="716"/>
      <c r="AD33" s="716"/>
      <c r="AE33" s="716"/>
      <c r="AF33" s="720"/>
      <c r="AG33" s="722"/>
      <c r="AH33" s="718"/>
      <c r="AI33" s="718"/>
      <c r="AJ33" s="716"/>
      <c r="AK33" s="716"/>
      <c r="AL33" s="716"/>
    </row>
    <row r="34" spans="2:38" ht="12.75" customHeight="1" x14ac:dyDescent="0.2">
      <c r="B34" s="912"/>
      <c r="C34" s="912"/>
      <c r="D34" s="912"/>
      <c r="E34" s="706"/>
      <c r="F34" s="912"/>
      <c r="G34" s="706"/>
      <c r="H34" s="912"/>
      <c r="I34" s="706"/>
      <c r="J34" s="706"/>
      <c r="K34" s="706"/>
      <c r="L34" s="706"/>
      <c r="M34" s="807"/>
      <c r="N34" s="819"/>
      <c r="O34" s="816">
        <f t="shared" si="0"/>
        <v>0</v>
      </c>
      <c r="P34" s="808"/>
      <c r="Q34" s="822"/>
      <c r="R34" s="790"/>
      <c r="S34" s="790"/>
      <c r="T34" s="790"/>
      <c r="U34" s="790"/>
      <c r="V34" s="790"/>
      <c r="W34" s="790"/>
      <c r="X34" s="790"/>
      <c r="Y34" s="719"/>
      <c r="Z34" s="719"/>
      <c r="AA34" s="719"/>
      <c r="AB34" s="706"/>
      <c r="AC34" s="706"/>
      <c r="AD34" s="706"/>
      <c r="AE34" s="706"/>
      <c r="AF34" s="700"/>
      <c r="AG34" s="723"/>
      <c r="AH34" s="719"/>
      <c r="AI34" s="719"/>
      <c r="AJ34" s="706"/>
      <c r="AK34" s="706"/>
      <c r="AL34" s="706"/>
    </row>
    <row r="35" spans="2:38" ht="139.5" customHeight="1" x14ac:dyDescent="0.2">
      <c r="B35" s="914" t="s">
        <v>429</v>
      </c>
      <c r="C35" s="914" t="s">
        <v>458</v>
      </c>
      <c r="D35" s="917">
        <v>0.2</v>
      </c>
      <c r="E35" s="918" t="s">
        <v>461</v>
      </c>
      <c r="F35" s="921">
        <v>0.33329999999999999</v>
      </c>
      <c r="G35" s="809" t="s">
        <v>463</v>
      </c>
      <c r="H35" s="921">
        <v>0.33329999999999999</v>
      </c>
      <c r="I35" s="809" t="s">
        <v>21</v>
      </c>
      <c r="J35" s="809">
        <v>2058</v>
      </c>
      <c r="K35" s="809">
        <v>2058</v>
      </c>
      <c r="L35" s="809" t="s">
        <v>581</v>
      </c>
      <c r="M35" s="812">
        <v>2058</v>
      </c>
      <c r="N35" s="1002">
        <v>1065</v>
      </c>
      <c r="O35" s="1005">
        <f>SUMPRODUCT(R35:R76*(V35:V76))</f>
        <v>0.28750000000000003</v>
      </c>
      <c r="P35" s="813">
        <f>SUMPRODUCT(R35:R76*(U35:V76))</f>
        <v>1</v>
      </c>
      <c r="Q35" s="664" t="s">
        <v>997</v>
      </c>
      <c r="R35" s="665">
        <v>0.2</v>
      </c>
      <c r="S35" s="665"/>
      <c r="T35" s="665"/>
      <c r="U35" s="665">
        <v>0.75</v>
      </c>
      <c r="V35" s="665">
        <v>0.25</v>
      </c>
      <c r="W35" s="657" t="s">
        <v>2258</v>
      </c>
      <c r="X35" s="658" t="s">
        <v>2259</v>
      </c>
      <c r="Y35" s="106" t="s">
        <v>956</v>
      </c>
      <c r="Z35" s="106"/>
      <c r="AA35" s="106"/>
      <c r="AB35" s="107" t="s">
        <v>967</v>
      </c>
      <c r="AC35" s="107" t="s">
        <v>968</v>
      </c>
      <c r="AD35" s="691" t="s">
        <v>969</v>
      </c>
      <c r="AE35" s="691" t="s">
        <v>970</v>
      </c>
      <c r="AF35" s="601">
        <v>274771466</v>
      </c>
      <c r="AG35" s="602">
        <v>243061500</v>
      </c>
      <c r="AH35" s="602">
        <v>243061500</v>
      </c>
      <c r="AI35" s="598">
        <f>AH35/AG35</f>
        <v>1</v>
      </c>
      <c r="AJ35" s="705" t="s">
        <v>10</v>
      </c>
      <c r="AK35" s="705" t="s">
        <v>961</v>
      </c>
      <c r="AL35" s="107"/>
    </row>
    <row r="36" spans="2:38" ht="192.75" customHeight="1" x14ac:dyDescent="0.2">
      <c r="B36" s="915"/>
      <c r="C36" s="915"/>
      <c r="D36" s="915"/>
      <c r="E36" s="919"/>
      <c r="F36" s="915"/>
      <c r="G36" s="810"/>
      <c r="H36" s="915"/>
      <c r="I36" s="810"/>
      <c r="J36" s="810"/>
      <c r="K36" s="810"/>
      <c r="L36" s="810"/>
      <c r="M36" s="812"/>
      <c r="N36" s="1003"/>
      <c r="O36" s="1006"/>
      <c r="P36" s="813"/>
      <c r="Q36" s="664" t="s">
        <v>998</v>
      </c>
      <c r="R36" s="665">
        <v>0.1</v>
      </c>
      <c r="S36" s="665"/>
      <c r="T36" s="665"/>
      <c r="U36" s="665">
        <v>0.75</v>
      </c>
      <c r="V36" s="665">
        <v>0.25</v>
      </c>
      <c r="W36" s="629" t="s">
        <v>2250</v>
      </c>
      <c r="X36" s="630" t="s">
        <v>2251</v>
      </c>
      <c r="Y36" s="106" t="s">
        <v>956</v>
      </c>
      <c r="Z36" s="106"/>
      <c r="AA36" s="106"/>
      <c r="AB36" s="107"/>
      <c r="AC36" s="107"/>
      <c r="AD36" s="107"/>
      <c r="AE36" s="107"/>
      <c r="AF36" s="108"/>
      <c r="AG36" s="109"/>
      <c r="AH36" s="106"/>
      <c r="AI36" s="106"/>
      <c r="AJ36" s="716"/>
      <c r="AK36" s="716"/>
      <c r="AL36" s="107"/>
    </row>
    <row r="37" spans="2:38" ht="302.25" customHeight="1" x14ac:dyDescent="0.2">
      <c r="B37" s="915"/>
      <c r="C37" s="915"/>
      <c r="D37" s="915"/>
      <c r="E37" s="919"/>
      <c r="F37" s="915"/>
      <c r="G37" s="810"/>
      <c r="H37" s="915"/>
      <c r="I37" s="810"/>
      <c r="J37" s="810"/>
      <c r="K37" s="810"/>
      <c r="L37" s="810"/>
      <c r="M37" s="812"/>
      <c r="N37" s="1003"/>
      <c r="O37" s="1006"/>
      <c r="P37" s="813"/>
      <c r="Q37" s="666" t="s">
        <v>2193</v>
      </c>
      <c r="R37" s="665">
        <v>0.15</v>
      </c>
      <c r="S37" s="667"/>
      <c r="T37" s="667"/>
      <c r="U37" s="665">
        <v>0.75</v>
      </c>
      <c r="V37" s="665">
        <v>0.25</v>
      </c>
      <c r="W37" s="615" t="s">
        <v>2260</v>
      </c>
      <c r="X37" s="612" t="s">
        <v>2205</v>
      </c>
      <c r="Y37" s="597" t="s">
        <v>956</v>
      </c>
      <c r="Z37" s="717"/>
      <c r="AA37" s="717"/>
      <c r="AB37" s="705" t="s">
        <v>967</v>
      </c>
      <c r="AC37" s="705" t="s">
        <v>968</v>
      </c>
      <c r="AD37" s="831" t="s">
        <v>969</v>
      </c>
      <c r="AE37" s="831" t="s">
        <v>971</v>
      </c>
      <c r="AF37" s="601">
        <v>296824708</v>
      </c>
      <c r="AG37" s="602">
        <v>200215500</v>
      </c>
      <c r="AH37" s="602">
        <v>200215500</v>
      </c>
      <c r="AI37" s="598">
        <f>AH37/AG37</f>
        <v>1</v>
      </c>
      <c r="AJ37" s="716"/>
      <c r="AK37" s="716"/>
      <c r="AL37" s="107"/>
    </row>
    <row r="38" spans="2:38" ht="409.6" customHeight="1" x14ac:dyDescent="0.2">
      <c r="B38" s="915"/>
      <c r="C38" s="915"/>
      <c r="D38" s="915"/>
      <c r="E38" s="919"/>
      <c r="F38" s="915"/>
      <c r="G38" s="810"/>
      <c r="H38" s="915"/>
      <c r="I38" s="810"/>
      <c r="J38" s="810"/>
      <c r="K38" s="810"/>
      <c r="L38" s="810"/>
      <c r="M38" s="812"/>
      <c r="N38" s="1003"/>
      <c r="O38" s="1006"/>
      <c r="P38" s="813"/>
      <c r="Q38" s="728" t="s">
        <v>2194</v>
      </c>
      <c r="R38" s="729">
        <v>0.5</v>
      </c>
      <c r="S38" s="729"/>
      <c r="T38" s="729"/>
      <c r="U38" s="729">
        <v>0.75</v>
      </c>
      <c r="V38" s="729">
        <v>0.25</v>
      </c>
      <c r="W38" s="619" t="s">
        <v>2261</v>
      </c>
      <c r="X38" s="647" t="s">
        <v>2340</v>
      </c>
      <c r="Y38" s="717" t="s">
        <v>956</v>
      </c>
      <c r="Z38" s="718"/>
      <c r="AA38" s="718"/>
      <c r="AB38" s="716"/>
      <c r="AC38" s="716"/>
      <c r="AD38" s="832"/>
      <c r="AE38" s="832"/>
      <c r="AF38" s="828">
        <v>560867570</v>
      </c>
      <c r="AG38" s="825">
        <v>519042000</v>
      </c>
      <c r="AH38" s="825">
        <v>519042000</v>
      </c>
      <c r="AI38" s="726">
        <f>AH38/AG38</f>
        <v>1</v>
      </c>
      <c r="AJ38" s="716"/>
      <c r="AK38" s="716"/>
      <c r="AL38" s="705"/>
    </row>
    <row r="39" spans="2:38" ht="111" customHeight="1" x14ac:dyDescent="0.2">
      <c r="B39" s="915"/>
      <c r="C39" s="915"/>
      <c r="D39" s="915"/>
      <c r="E39" s="919"/>
      <c r="F39" s="915"/>
      <c r="G39" s="810"/>
      <c r="H39" s="915"/>
      <c r="I39" s="810"/>
      <c r="J39" s="810"/>
      <c r="K39" s="810"/>
      <c r="L39" s="810"/>
      <c r="M39" s="812"/>
      <c r="N39" s="1003"/>
      <c r="O39" s="1006"/>
      <c r="P39" s="813"/>
      <c r="Q39" s="728"/>
      <c r="R39" s="730"/>
      <c r="S39" s="730"/>
      <c r="T39" s="730"/>
      <c r="U39" s="730"/>
      <c r="V39" s="730"/>
      <c r="W39" s="644" t="s">
        <v>2262</v>
      </c>
      <c r="X39" s="647" t="s">
        <v>2206</v>
      </c>
      <c r="Y39" s="719"/>
      <c r="Z39" s="718"/>
      <c r="AA39" s="718"/>
      <c r="AB39" s="716"/>
      <c r="AC39" s="716"/>
      <c r="AD39" s="832"/>
      <c r="AE39" s="832"/>
      <c r="AF39" s="829"/>
      <c r="AG39" s="826"/>
      <c r="AH39" s="826"/>
      <c r="AI39" s="750"/>
      <c r="AJ39" s="716"/>
      <c r="AK39" s="716"/>
      <c r="AL39" s="716"/>
    </row>
    <row r="40" spans="2:38" ht="50.25" customHeight="1" x14ac:dyDescent="0.2">
      <c r="B40" s="915"/>
      <c r="C40" s="915"/>
      <c r="D40" s="915"/>
      <c r="E40" s="919"/>
      <c r="F40" s="915"/>
      <c r="G40" s="810"/>
      <c r="H40" s="915"/>
      <c r="I40" s="810"/>
      <c r="J40" s="810"/>
      <c r="K40" s="810"/>
      <c r="L40" s="810"/>
      <c r="M40" s="812"/>
      <c r="N40" s="1003"/>
      <c r="O40" s="1006"/>
      <c r="P40" s="813"/>
      <c r="Q40" s="728"/>
      <c r="R40" s="730"/>
      <c r="S40" s="730"/>
      <c r="T40" s="730"/>
      <c r="U40" s="730"/>
      <c r="V40" s="730"/>
      <c r="W40" s="645" t="s">
        <v>2263</v>
      </c>
      <c r="X40" s="648" t="s">
        <v>2268</v>
      </c>
      <c r="Y40" s="597" t="s">
        <v>956</v>
      </c>
      <c r="Z40" s="718"/>
      <c r="AA40" s="718"/>
      <c r="AB40" s="716"/>
      <c r="AC40" s="716"/>
      <c r="AD40" s="832"/>
      <c r="AE40" s="832"/>
      <c r="AF40" s="829"/>
      <c r="AG40" s="826"/>
      <c r="AH40" s="826"/>
      <c r="AI40" s="750"/>
      <c r="AJ40" s="716"/>
      <c r="AK40" s="716"/>
      <c r="AL40" s="716"/>
    </row>
    <row r="41" spans="2:38" ht="44.25" customHeight="1" x14ac:dyDescent="0.2">
      <c r="B41" s="915"/>
      <c r="C41" s="915"/>
      <c r="D41" s="915"/>
      <c r="E41" s="919"/>
      <c r="F41" s="915"/>
      <c r="G41" s="810"/>
      <c r="H41" s="915"/>
      <c r="I41" s="810"/>
      <c r="J41" s="810"/>
      <c r="K41" s="810"/>
      <c r="L41" s="810"/>
      <c r="M41" s="812"/>
      <c r="N41" s="1003"/>
      <c r="O41" s="1006"/>
      <c r="P41" s="813"/>
      <c r="Q41" s="728"/>
      <c r="R41" s="730"/>
      <c r="S41" s="730"/>
      <c r="T41" s="730"/>
      <c r="U41" s="730"/>
      <c r="V41" s="730"/>
      <c r="W41" s="646" t="s">
        <v>2264</v>
      </c>
      <c r="X41" s="648" t="s">
        <v>2207</v>
      </c>
      <c r="Y41" s="597" t="s">
        <v>956</v>
      </c>
      <c r="Z41" s="718"/>
      <c r="AA41" s="718"/>
      <c r="AB41" s="716"/>
      <c r="AC41" s="716"/>
      <c r="AD41" s="832"/>
      <c r="AE41" s="832"/>
      <c r="AF41" s="829"/>
      <c r="AG41" s="826"/>
      <c r="AH41" s="826"/>
      <c r="AI41" s="750"/>
      <c r="AJ41" s="716"/>
      <c r="AK41" s="716"/>
      <c r="AL41" s="716"/>
    </row>
    <row r="42" spans="2:38" ht="50.25" customHeight="1" x14ac:dyDescent="0.2">
      <c r="B42" s="915"/>
      <c r="C42" s="915"/>
      <c r="D42" s="915"/>
      <c r="E42" s="919"/>
      <c r="F42" s="915"/>
      <c r="G42" s="810"/>
      <c r="H42" s="915"/>
      <c r="I42" s="810"/>
      <c r="J42" s="810"/>
      <c r="K42" s="810"/>
      <c r="L42" s="810"/>
      <c r="M42" s="812"/>
      <c r="N42" s="1003"/>
      <c r="O42" s="1006"/>
      <c r="P42" s="813"/>
      <c r="Q42" s="728"/>
      <c r="R42" s="730"/>
      <c r="S42" s="730"/>
      <c r="T42" s="730"/>
      <c r="U42" s="730"/>
      <c r="V42" s="730"/>
      <c r="W42" s="646" t="s">
        <v>2265</v>
      </c>
      <c r="X42" s="648" t="s">
        <v>2269</v>
      </c>
      <c r="Y42" s="597" t="s">
        <v>956</v>
      </c>
      <c r="Z42" s="718"/>
      <c r="AA42" s="718"/>
      <c r="AB42" s="716"/>
      <c r="AC42" s="716"/>
      <c r="AD42" s="832"/>
      <c r="AE42" s="832"/>
      <c r="AF42" s="829"/>
      <c r="AG42" s="826"/>
      <c r="AH42" s="826"/>
      <c r="AI42" s="750"/>
      <c r="AJ42" s="716"/>
      <c r="AK42" s="716"/>
      <c r="AL42" s="716"/>
    </row>
    <row r="43" spans="2:38" ht="45.75" customHeight="1" x14ac:dyDescent="0.2">
      <c r="B43" s="915"/>
      <c r="C43" s="915"/>
      <c r="D43" s="915"/>
      <c r="E43" s="919"/>
      <c r="F43" s="915"/>
      <c r="G43" s="810"/>
      <c r="H43" s="915"/>
      <c r="I43" s="810"/>
      <c r="J43" s="810"/>
      <c r="K43" s="810"/>
      <c r="L43" s="810"/>
      <c r="M43" s="812"/>
      <c r="N43" s="1003"/>
      <c r="O43" s="1006"/>
      <c r="P43" s="813"/>
      <c r="Q43" s="728"/>
      <c r="R43" s="730"/>
      <c r="S43" s="730"/>
      <c r="T43" s="730"/>
      <c r="U43" s="730"/>
      <c r="V43" s="730"/>
      <c r="W43" s="645" t="s">
        <v>2266</v>
      </c>
      <c r="X43" s="648" t="s">
        <v>2270</v>
      </c>
      <c r="Y43" s="597" t="s">
        <v>956</v>
      </c>
      <c r="Z43" s="718"/>
      <c r="AA43" s="718"/>
      <c r="AB43" s="716"/>
      <c r="AC43" s="716"/>
      <c r="AD43" s="832"/>
      <c r="AE43" s="832"/>
      <c r="AF43" s="829"/>
      <c r="AG43" s="826"/>
      <c r="AH43" s="826"/>
      <c r="AI43" s="750"/>
      <c r="AJ43" s="716"/>
      <c r="AK43" s="716"/>
      <c r="AL43" s="716"/>
    </row>
    <row r="44" spans="2:38" ht="50.25" customHeight="1" x14ac:dyDescent="0.2">
      <c r="B44" s="915"/>
      <c r="C44" s="915"/>
      <c r="D44" s="915"/>
      <c r="E44" s="919"/>
      <c r="F44" s="915"/>
      <c r="G44" s="810"/>
      <c r="H44" s="915"/>
      <c r="I44" s="810"/>
      <c r="J44" s="810"/>
      <c r="K44" s="810"/>
      <c r="L44" s="810"/>
      <c r="M44" s="812"/>
      <c r="N44" s="1003"/>
      <c r="O44" s="1006"/>
      <c r="P44" s="813"/>
      <c r="Q44" s="728"/>
      <c r="R44" s="730"/>
      <c r="S44" s="730"/>
      <c r="T44" s="730"/>
      <c r="U44" s="730"/>
      <c r="V44" s="730"/>
      <c r="W44" s="646" t="s">
        <v>2267</v>
      </c>
      <c r="X44" s="648" t="s">
        <v>2271</v>
      </c>
      <c r="Y44" s="597" t="s">
        <v>956</v>
      </c>
      <c r="Z44" s="718"/>
      <c r="AA44" s="718"/>
      <c r="AB44" s="716"/>
      <c r="AC44" s="716"/>
      <c r="AD44" s="832"/>
      <c r="AE44" s="832"/>
      <c r="AF44" s="829"/>
      <c r="AG44" s="826"/>
      <c r="AH44" s="826"/>
      <c r="AI44" s="750"/>
      <c r="AJ44" s="716"/>
      <c r="AK44" s="716"/>
      <c r="AL44" s="716"/>
    </row>
    <row r="45" spans="2:38" ht="48" customHeight="1" x14ac:dyDescent="0.2">
      <c r="B45" s="915"/>
      <c r="C45" s="915"/>
      <c r="D45" s="915"/>
      <c r="E45" s="919"/>
      <c r="F45" s="915"/>
      <c r="G45" s="810"/>
      <c r="H45" s="915"/>
      <c r="I45" s="810"/>
      <c r="J45" s="810"/>
      <c r="K45" s="810"/>
      <c r="L45" s="810"/>
      <c r="M45" s="812"/>
      <c r="N45" s="1003"/>
      <c r="O45" s="1006"/>
      <c r="P45" s="813"/>
      <c r="Q45" s="728"/>
      <c r="R45" s="730"/>
      <c r="S45" s="730"/>
      <c r="T45" s="730"/>
      <c r="U45" s="730"/>
      <c r="V45" s="730"/>
      <c r="W45" s="613" t="s">
        <v>2196</v>
      </c>
      <c r="X45" s="620" t="s">
        <v>617</v>
      </c>
      <c r="Y45" s="597" t="s">
        <v>956</v>
      </c>
      <c r="Z45" s="718"/>
      <c r="AA45" s="718"/>
      <c r="AB45" s="716"/>
      <c r="AC45" s="706"/>
      <c r="AD45" s="833"/>
      <c r="AE45" s="833"/>
      <c r="AF45" s="830"/>
      <c r="AG45" s="827"/>
      <c r="AH45" s="827"/>
      <c r="AI45" s="727"/>
      <c r="AJ45" s="716"/>
      <c r="AK45" s="716"/>
      <c r="AL45" s="706"/>
    </row>
    <row r="46" spans="2:38" ht="38.25" x14ac:dyDescent="0.2">
      <c r="B46" s="915"/>
      <c r="C46" s="915"/>
      <c r="D46" s="915"/>
      <c r="E46" s="919"/>
      <c r="F46" s="915"/>
      <c r="G46" s="810"/>
      <c r="H46" s="915"/>
      <c r="I46" s="810"/>
      <c r="J46" s="810"/>
      <c r="K46" s="810"/>
      <c r="L46" s="810"/>
      <c r="M46" s="812"/>
      <c r="N46" s="1003"/>
      <c r="O46" s="1006"/>
      <c r="P46" s="813"/>
      <c r="Q46" s="728"/>
      <c r="R46" s="730"/>
      <c r="S46" s="730"/>
      <c r="T46" s="730"/>
      <c r="U46" s="730"/>
      <c r="V46" s="730"/>
      <c r="W46" s="646" t="s">
        <v>2272</v>
      </c>
      <c r="X46" s="648" t="s">
        <v>2208</v>
      </c>
      <c r="Y46" s="597" t="s">
        <v>956</v>
      </c>
      <c r="Z46" s="718"/>
      <c r="AA46" s="718"/>
      <c r="AB46" s="716"/>
      <c r="AC46" s="705" t="s">
        <v>972</v>
      </c>
      <c r="AD46" s="834" t="s">
        <v>973</v>
      </c>
      <c r="AE46" s="834" t="s">
        <v>974</v>
      </c>
      <c r="AF46" s="699">
        <v>0</v>
      </c>
      <c r="AG46" s="930">
        <f>1400000000-105276000</f>
        <v>1294724000</v>
      </c>
      <c r="AH46" s="930">
        <v>1294724000</v>
      </c>
      <c r="AI46" s="726">
        <f>AH46/AG46</f>
        <v>1</v>
      </c>
      <c r="AJ46" s="716"/>
      <c r="AK46" s="716"/>
      <c r="AL46" s="705"/>
    </row>
    <row r="47" spans="2:38" ht="66" customHeight="1" x14ac:dyDescent="0.2">
      <c r="B47" s="915"/>
      <c r="C47" s="915"/>
      <c r="D47" s="915"/>
      <c r="E47" s="919"/>
      <c r="F47" s="915"/>
      <c r="G47" s="810"/>
      <c r="H47" s="915"/>
      <c r="I47" s="810"/>
      <c r="J47" s="810"/>
      <c r="K47" s="810"/>
      <c r="L47" s="810"/>
      <c r="M47" s="812"/>
      <c r="N47" s="1003"/>
      <c r="O47" s="1006"/>
      <c r="P47" s="813"/>
      <c r="Q47" s="728"/>
      <c r="R47" s="730"/>
      <c r="S47" s="730"/>
      <c r="T47" s="730"/>
      <c r="U47" s="730"/>
      <c r="V47" s="730"/>
      <c r="W47" s="646" t="s">
        <v>2273</v>
      </c>
      <c r="X47" s="648" t="s">
        <v>2274</v>
      </c>
      <c r="Y47" s="597" t="s">
        <v>956</v>
      </c>
      <c r="Z47" s="718"/>
      <c r="AA47" s="718"/>
      <c r="AB47" s="716"/>
      <c r="AC47" s="716"/>
      <c r="AD47" s="835"/>
      <c r="AE47" s="835"/>
      <c r="AF47" s="720"/>
      <c r="AG47" s="931"/>
      <c r="AH47" s="931"/>
      <c r="AI47" s="750"/>
      <c r="AJ47" s="716"/>
      <c r="AK47" s="716"/>
      <c r="AL47" s="716"/>
    </row>
    <row r="48" spans="2:38" ht="59.25" customHeight="1" x14ac:dyDescent="0.2">
      <c r="B48" s="915"/>
      <c r="C48" s="915"/>
      <c r="D48" s="915"/>
      <c r="E48" s="919"/>
      <c r="F48" s="915"/>
      <c r="G48" s="810"/>
      <c r="H48" s="915"/>
      <c r="I48" s="810"/>
      <c r="J48" s="810"/>
      <c r="K48" s="810"/>
      <c r="L48" s="810"/>
      <c r="M48" s="812"/>
      <c r="N48" s="1003"/>
      <c r="O48" s="1006"/>
      <c r="P48" s="813"/>
      <c r="Q48" s="728"/>
      <c r="R48" s="730"/>
      <c r="S48" s="730"/>
      <c r="T48" s="730"/>
      <c r="U48" s="730"/>
      <c r="V48" s="730"/>
      <c r="W48" s="649" t="s">
        <v>2275</v>
      </c>
      <c r="X48" s="648" t="s">
        <v>2209</v>
      </c>
      <c r="Y48" s="597" t="s">
        <v>956</v>
      </c>
      <c r="Z48" s="718"/>
      <c r="AA48" s="718"/>
      <c r="AB48" s="716"/>
      <c r="AC48" s="716"/>
      <c r="AD48" s="835"/>
      <c r="AE48" s="835"/>
      <c r="AF48" s="720"/>
      <c r="AG48" s="931"/>
      <c r="AH48" s="931"/>
      <c r="AI48" s="750"/>
      <c r="AJ48" s="716"/>
      <c r="AK48" s="716"/>
      <c r="AL48" s="716"/>
    </row>
    <row r="49" spans="2:38" ht="63" customHeight="1" x14ac:dyDescent="0.2">
      <c r="B49" s="915"/>
      <c r="C49" s="915"/>
      <c r="D49" s="915"/>
      <c r="E49" s="919"/>
      <c r="F49" s="915"/>
      <c r="G49" s="810"/>
      <c r="H49" s="915"/>
      <c r="I49" s="810"/>
      <c r="J49" s="810"/>
      <c r="K49" s="810"/>
      <c r="L49" s="810"/>
      <c r="M49" s="812"/>
      <c r="N49" s="1003"/>
      <c r="O49" s="1006"/>
      <c r="P49" s="813"/>
      <c r="Q49" s="728"/>
      <c r="R49" s="730"/>
      <c r="S49" s="730"/>
      <c r="T49" s="730"/>
      <c r="U49" s="730"/>
      <c r="V49" s="730"/>
      <c r="W49" s="646" t="s">
        <v>2276</v>
      </c>
      <c r="X49" s="648" t="s">
        <v>2210</v>
      </c>
      <c r="Y49" s="597" t="s">
        <v>956</v>
      </c>
      <c r="Z49" s="718"/>
      <c r="AA49" s="718"/>
      <c r="AB49" s="716"/>
      <c r="AC49" s="716"/>
      <c r="AD49" s="835"/>
      <c r="AE49" s="835"/>
      <c r="AF49" s="720"/>
      <c r="AG49" s="931"/>
      <c r="AH49" s="931"/>
      <c r="AI49" s="750"/>
      <c r="AJ49" s="716"/>
      <c r="AK49" s="716"/>
      <c r="AL49" s="716"/>
    </row>
    <row r="50" spans="2:38" ht="46.5" customHeight="1" x14ac:dyDescent="0.2">
      <c r="B50" s="915"/>
      <c r="C50" s="915"/>
      <c r="D50" s="915"/>
      <c r="E50" s="919"/>
      <c r="F50" s="915"/>
      <c r="G50" s="810"/>
      <c r="H50" s="915"/>
      <c r="I50" s="810"/>
      <c r="J50" s="810"/>
      <c r="K50" s="810"/>
      <c r="L50" s="810"/>
      <c r="M50" s="812"/>
      <c r="N50" s="1003"/>
      <c r="O50" s="1006"/>
      <c r="P50" s="813"/>
      <c r="Q50" s="728"/>
      <c r="R50" s="730"/>
      <c r="S50" s="730"/>
      <c r="T50" s="730"/>
      <c r="U50" s="730"/>
      <c r="V50" s="730"/>
      <c r="W50" s="646" t="s">
        <v>2277</v>
      </c>
      <c r="X50" s="648" t="s">
        <v>2278</v>
      </c>
      <c r="Y50" s="597" t="s">
        <v>956</v>
      </c>
      <c r="Z50" s="718"/>
      <c r="AA50" s="718"/>
      <c r="AB50" s="716"/>
      <c r="AC50" s="716"/>
      <c r="AD50" s="835"/>
      <c r="AE50" s="835"/>
      <c r="AF50" s="720"/>
      <c r="AG50" s="931"/>
      <c r="AH50" s="931"/>
      <c r="AI50" s="750"/>
      <c r="AJ50" s="716"/>
      <c r="AK50" s="716"/>
      <c r="AL50" s="716"/>
    </row>
    <row r="51" spans="2:38" ht="50.25" customHeight="1" x14ac:dyDescent="0.2">
      <c r="B51" s="915"/>
      <c r="C51" s="915"/>
      <c r="D51" s="915"/>
      <c r="E51" s="919"/>
      <c r="F51" s="915"/>
      <c r="G51" s="810"/>
      <c r="H51" s="915"/>
      <c r="I51" s="810"/>
      <c r="J51" s="810"/>
      <c r="K51" s="810"/>
      <c r="L51" s="810"/>
      <c r="M51" s="812"/>
      <c r="N51" s="1003"/>
      <c r="O51" s="1006"/>
      <c r="P51" s="813"/>
      <c r="Q51" s="728"/>
      <c r="R51" s="730"/>
      <c r="S51" s="730"/>
      <c r="T51" s="730"/>
      <c r="U51" s="730"/>
      <c r="V51" s="730"/>
      <c r="W51" s="646" t="s">
        <v>2279</v>
      </c>
      <c r="X51" s="648" t="s">
        <v>2280</v>
      </c>
      <c r="Y51" s="597" t="s">
        <v>956</v>
      </c>
      <c r="Z51" s="718"/>
      <c r="AA51" s="718"/>
      <c r="AB51" s="716"/>
      <c r="AC51" s="716"/>
      <c r="AD51" s="835"/>
      <c r="AE51" s="835"/>
      <c r="AF51" s="720"/>
      <c r="AG51" s="931"/>
      <c r="AH51" s="931"/>
      <c r="AI51" s="750"/>
      <c r="AJ51" s="716"/>
      <c r="AK51" s="716"/>
      <c r="AL51" s="716"/>
    </row>
    <row r="52" spans="2:38" ht="50.25" customHeight="1" x14ac:dyDescent="0.2">
      <c r="B52" s="915"/>
      <c r="C52" s="915"/>
      <c r="D52" s="915"/>
      <c r="E52" s="919"/>
      <c r="F52" s="915"/>
      <c r="G52" s="810"/>
      <c r="H52" s="915"/>
      <c r="I52" s="810"/>
      <c r="J52" s="810"/>
      <c r="K52" s="810"/>
      <c r="L52" s="810"/>
      <c r="M52" s="812"/>
      <c r="N52" s="1003"/>
      <c r="O52" s="1006"/>
      <c r="P52" s="813"/>
      <c r="Q52" s="728"/>
      <c r="R52" s="730"/>
      <c r="S52" s="730"/>
      <c r="T52" s="730"/>
      <c r="U52" s="730"/>
      <c r="V52" s="730"/>
      <c r="W52" s="646" t="s">
        <v>2281</v>
      </c>
      <c r="X52" s="648" t="s">
        <v>2282</v>
      </c>
      <c r="Y52" s="597" t="s">
        <v>956</v>
      </c>
      <c r="Z52" s="718"/>
      <c r="AA52" s="718"/>
      <c r="AB52" s="716"/>
      <c r="AC52" s="716"/>
      <c r="AD52" s="835"/>
      <c r="AE52" s="835"/>
      <c r="AF52" s="720"/>
      <c r="AG52" s="931"/>
      <c r="AH52" s="931"/>
      <c r="AI52" s="750"/>
      <c r="AJ52" s="716"/>
      <c r="AK52" s="716"/>
      <c r="AL52" s="716"/>
    </row>
    <row r="53" spans="2:38" ht="51" x14ac:dyDescent="0.2">
      <c r="B53" s="915"/>
      <c r="C53" s="915"/>
      <c r="D53" s="915"/>
      <c r="E53" s="919"/>
      <c r="F53" s="915"/>
      <c r="G53" s="810"/>
      <c r="H53" s="915"/>
      <c r="I53" s="810"/>
      <c r="J53" s="810"/>
      <c r="K53" s="810"/>
      <c r="L53" s="810"/>
      <c r="M53" s="812"/>
      <c r="N53" s="1003"/>
      <c r="O53" s="1006"/>
      <c r="P53" s="813"/>
      <c r="Q53" s="728"/>
      <c r="R53" s="730"/>
      <c r="S53" s="730"/>
      <c r="T53" s="730"/>
      <c r="U53" s="730"/>
      <c r="V53" s="730"/>
      <c r="W53" s="646" t="s">
        <v>2283</v>
      </c>
      <c r="X53" s="648" t="s">
        <v>2284</v>
      </c>
      <c r="Y53" s="597" t="s">
        <v>956</v>
      </c>
      <c r="Z53" s="718"/>
      <c r="AA53" s="718"/>
      <c r="AB53" s="716"/>
      <c r="AC53" s="716"/>
      <c r="AD53" s="835"/>
      <c r="AE53" s="835"/>
      <c r="AF53" s="720"/>
      <c r="AG53" s="931"/>
      <c r="AH53" s="931"/>
      <c r="AI53" s="750"/>
      <c r="AJ53" s="716"/>
      <c r="AK53" s="716"/>
      <c r="AL53" s="716"/>
    </row>
    <row r="54" spans="2:38" ht="67.5" customHeight="1" x14ac:dyDescent="0.2">
      <c r="B54" s="915"/>
      <c r="C54" s="915"/>
      <c r="D54" s="915"/>
      <c r="E54" s="919"/>
      <c r="F54" s="915"/>
      <c r="G54" s="810"/>
      <c r="H54" s="915"/>
      <c r="I54" s="810"/>
      <c r="J54" s="810"/>
      <c r="K54" s="810"/>
      <c r="L54" s="810"/>
      <c r="M54" s="812"/>
      <c r="N54" s="1003"/>
      <c r="O54" s="1006"/>
      <c r="P54" s="813"/>
      <c r="Q54" s="728"/>
      <c r="R54" s="730"/>
      <c r="S54" s="730"/>
      <c r="T54" s="730"/>
      <c r="U54" s="730"/>
      <c r="V54" s="730"/>
      <c r="W54" s="646" t="s">
        <v>2285</v>
      </c>
      <c r="X54" s="648" t="s">
        <v>2286</v>
      </c>
      <c r="Y54" s="597" t="s">
        <v>956</v>
      </c>
      <c r="Z54" s="718"/>
      <c r="AA54" s="718"/>
      <c r="AB54" s="716"/>
      <c r="AC54" s="716"/>
      <c r="AD54" s="835"/>
      <c r="AE54" s="835"/>
      <c r="AF54" s="720"/>
      <c r="AG54" s="931"/>
      <c r="AH54" s="931"/>
      <c r="AI54" s="750"/>
      <c r="AJ54" s="716"/>
      <c r="AK54" s="716"/>
      <c r="AL54" s="716"/>
    </row>
    <row r="55" spans="2:38" ht="50.25" customHeight="1" x14ac:dyDescent="0.2">
      <c r="B55" s="915"/>
      <c r="C55" s="915"/>
      <c r="D55" s="915"/>
      <c r="E55" s="919"/>
      <c r="F55" s="915"/>
      <c r="G55" s="810"/>
      <c r="H55" s="915"/>
      <c r="I55" s="810"/>
      <c r="J55" s="810"/>
      <c r="K55" s="810"/>
      <c r="L55" s="810"/>
      <c r="M55" s="812"/>
      <c r="N55" s="1003"/>
      <c r="O55" s="1006"/>
      <c r="P55" s="813"/>
      <c r="Q55" s="728"/>
      <c r="R55" s="730"/>
      <c r="S55" s="730"/>
      <c r="T55" s="730"/>
      <c r="U55" s="730"/>
      <c r="V55" s="730"/>
      <c r="W55" s="646" t="s">
        <v>2287</v>
      </c>
      <c r="X55" s="648" t="s">
        <v>2211</v>
      </c>
      <c r="Y55" s="597" t="s">
        <v>956</v>
      </c>
      <c r="Z55" s="718"/>
      <c r="AA55" s="718"/>
      <c r="AB55" s="716"/>
      <c r="AC55" s="716"/>
      <c r="AD55" s="835"/>
      <c r="AE55" s="835"/>
      <c r="AF55" s="720"/>
      <c r="AG55" s="931"/>
      <c r="AH55" s="931"/>
      <c r="AI55" s="750"/>
      <c r="AJ55" s="716"/>
      <c r="AK55" s="716"/>
      <c r="AL55" s="716"/>
    </row>
    <row r="56" spans="2:38" ht="76.5" x14ac:dyDescent="0.2">
      <c r="B56" s="915"/>
      <c r="C56" s="915"/>
      <c r="D56" s="915"/>
      <c r="E56" s="919"/>
      <c r="F56" s="915"/>
      <c r="G56" s="810"/>
      <c r="H56" s="915"/>
      <c r="I56" s="810"/>
      <c r="J56" s="810"/>
      <c r="K56" s="810"/>
      <c r="L56" s="810"/>
      <c r="M56" s="812"/>
      <c r="N56" s="1003"/>
      <c r="O56" s="1006"/>
      <c r="P56" s="813"/>
      <c r="Q56" s="728"/>
      <c r="R56" s="730"/>
      <c r="S56" s="730"/>
      <c r="T56" s="730"/>
      <c r="U56" s="730"/>
      <c r="V56" s="730"/>
      <c r="W56" s="649" t="s">
        <v>2288</v>
      </c>
      <c r="X56" s="650" t="s">
        <v>2212</v>
      </c>
      <c r="Y56" s="597" t="s">
        <v>956</v>
      </c>
      <c r="Z56" s="718"/>
      <c r="AA56" s="718"/>
      <c r="AB56" s="716"/>
      <c r="AC56" s="716"/>
      <c r="AD56" s="835"/>
      <c r="AE56" s="835"/>
      <c r="AF56" s="720"/>
      <c r="AG56" s="931"/>
      <c r="AH56" s="931"/>
      <c r="AI56" s="750"/>
      <c r="AJ56" s="716"/>
      <c r="AK56" s="716"/>
      <c r="AL56" s="716"/>
    </row>
    <row r="57" spans="2:38" ht="61.5" customHeight="1" x14ac:dyDescent="0.2">
      <c r="B57" s="915"/>
      <c r="C57" s="915"/>
      <c r="D57" s="915"/>
      <c r="E57" s="919"/>
      <c r="F57" s="915"/>
      <c r="G57" s="810"/>
      <c r="H57" s="915"/>
      <c r="I57" s="810"/>
      <c r="J57" s="810"/>
      <c r="K57" s="810"/>
      <c r="L57" s="810"/>
      <c r="M57" s="812"/>
      <c r="N57" s="1003"/>
      <c r="O57" s="1006"/>
      <c r="P57" s="813"/>
      <c r="Q57" s="728"/>
      <c r="R57" s="730"/>
      <c r="S57" s="730"/>
      <c r="T57" s="730"/>
      <c r="U57" s="730"/>
      <c r="V57" s="730"/>
      <c r="W57" s="646" t="s">
        <v>2289</v>
      </c>
      <c r="X57" s="648" t="s">
        <v>2290</v>
      </c>
      <c r="Y57" s="597" t="s">
        <v>956</v>
      </c>
      <c r="Z57" s="718"/>
      <c r="AA57" s="718"/>
      <c r="AB57" s="716"/>
      <c r="AC57" s="716"/>
      <c r="AD57" s="835"/>
      <c r="AE57" s="835"/>
      <c r="AF57" s="720"/>
      <c r="AG57" s="931"/>
      <c r="AH57" s="931"/>
      <c r="AI57" s="750"/>
      <c r="AJ57" s="716"/>
      <c r="AK57" s="716"/>
      <c r="AL57" s="716"/>
    </row>
    <row r="58" spans="2:38" ht="65.25" customHeight="1" x14ac:dyDescent="0.2">
      <c r="B58" s="915"/>
      <c r="C58" s="915"/>
      <c r="D58" s="915"/>
      <c r="E58" s="919"/>
      <c r="F58" s="915"/>
      <c r="G58" s="810"/>
      <c r="H58" s="915"/>
      <c r="I58" s="810"/>
      <c r="J58" s="810"/>
      <c r="K58" s="810"/>
      <c r="L58" s="810"/>
      <c r="M58" s="812"/>
      <c r="N58" s="1003"/>
      <c r="O58" s="1006"/>
      <c r="P58" s="813"/>
      <c r="Q58" s="728"/>
      <c r="R58" s="730"/>
      <c r="S58" s="730"/>
      <c r="T58" s="730"/>
      <c r="U58" s="730"/>
      <c r="V58" s="730"/>
      <c r="W58" s="646" t="s">
        <v>2291</v>
      </c>
      <c r="X58" s="648" t="s">
        <v>2292</v>
      </c>
      <c r="Y58" s="597" t="s">
        <v>956</v>
      </c>
      <c r="Z58" s="718"/>
      <c r="AA58" s="718"/>
      <c r="AB58" s="716"/>
      <c r="AC58" s="716"/>
      <c r="AD58" s="835"/>
      <c r="AE58" s="835"/>
      <c r="AF58" s="720"/>
      <c r="AG58" s="931"/>
      <c r="AH58" s="931"/>
      <c r="AI58" s="750"/>
      <c r="AJ58" s="716"/>
      <c r="AK58" s="716"/>
      <c r="AL58" s="716"/>
    </row>
    <row r="59" spans="2:38" ht="42.75" customHeight="1" x14ac:dyDescent="0.2">
      <c r="B59" s="915"/>
      <c r="C59" s="915"/>
      <c r="D59" s="915"/>
      <c r="E59" s="919"/>
      <c r="F59" s="915"/>
      <c r="G59" s="810"/>
      <c r="H59" s="915"/>
      <c r="I59" s="810"/>
      <c r="J59" s="810"/>
      <c r="K59" s="810"/>
      <c r="L59" s="810"/>
      <c r="M59" s="812"/>
      <c r="N59" s="1003"/>
      <c r="O59" s="1006"/>
      <c r="P59" s="813"/>
      <c r="Q59" s="728"/>
      <c r="R59" s="730"/>
      <c r="S59" s="730"/>
      <c r="T59" s="730"/>
      <c r="U59" s="730"/>
      <c r="V59" s="730"/>
      <c r="W59" s="646" t="s">
        <v>2293</v>
      </c>
      <c r="X59" s="648" t="s">
        <v>2213</v>
      </c>
      <c r="Y59" s="597" t="s">
        <v>956</v>
      </c>
      <c r="Z59" s="718"/>
      <c r="AA59" s="718"/>
      <c r="AB59" s="716"/>
      <c r="AC59" s="716"/>
      <c r="AD59" s="835"/>
      <c r="AE59" s="835"/>
      <c r="AF59" s="720"/>
      <c r="AG59" s="931"/>
      <c r="AH59" s="931"/>
      <c r="AI59" s="750"/>
      <c r="AJ59" s="716"/>
      <c r="AK59" s="716"/>
      <c r="AL59" s="716"/>
    </row>
    <row r="60" spans="2:38" ht="42.75" customHeight="1" x14ac:dyDescent="0.2">
      <c r="B60" s="915"/>
      <c r="C60" s="915"/>
      <c r="D60" s="915"/>
      <c r="E60" s="919"/>
      <c r="F60" s="915"/>
      <c r="G60" s="810"/>
      <c r="H60" s="915"/>
      <c r="I60" s="810"/>
      <c r="J60" s="810"/>
      <c r="K60" s="810"/>
      <c r="L60" s="810"/>
      <c r="M60" s="812"/>
      <c r="N60" s="1003"/>
      <c r="O60" s="1006"/>
      <c r="P60" s="813"/>
      <c r="Q60" s="728"/>
      <c r="R60" s="730"/>
      <c r="S60" s="730"/>
      <c r="T60" s="730"/>
      <c r="U60" s="730"/>
      <c r="V60" s="730"/>
      <c r="W60" s="646" t="s">
        <v>2294</v>
      </c>
      <c r="X60" s="648" t="s">
        <v>2214</v>
      </c>
      <c r="Y60" s="597" t="s">
        <v>956</v>
      </c>
      <c r="Z60" s="718"/>
      <c r="AA60" s="718"/>
      <c r="AB60" s="716"/>
      <c r="AC60" s="716"/>
      <c r="AD60" s="835"/>
      <c r="AE60" s="835"/>
      <c r="AF60" s="720"/>
      <c r="AG60" s="931"/>
      <c r="AH60" s="931"/>
      <c r="AI60" s="750"/>
      <c r="AJ60" s="716"/>
      <c r="AK60" s="716"/>
      <c r="AL60" s="716"/>
    </row>
    <row r="61" spans="2:38" ht="50.25" customHeight="1" x14ac:dyDescent="0.2">
      <c r="B61" s="915"/>
      <c r="C61" s="915"/>
      <c r="D61" s="915"/>
      <c r="E61" s="919"/>
      <c r="F61" s="915"/>
      <c r="G61" s="810"/>
      <c r="H61" s="915"/>
      <c r="I61" s="810"/>
      <c r="J61" s="810"/>
      <c r="K61" s="810"/>
      <c r="L61" s="810"/>
      <c r="M61" s="812"/>
      <c r="N61" s="1003"/>
      <c r="O61" s="1006"/>
      <c r="P61" s="813"/>
      <c r="Q61" s="728"/>
      <c r="R61" s="730"/>
      <c r="S61" s="730"/>
      <c r="T61" s="730"/>
      <c r="U61" s="730"/>
      <c r="V61" s="730"/>
      <c r="W61" s="646" t="s">
        <v>2295</v>
      </c>
      <c r="X61" s="648" t="s">
        <v>2215</v>
      </c>
      <c r="Y61" s="597" t="s">
        <v>956</v>
      </c>
      <c r="Z61" s="718"/>
      <c r="AA61" s="718"/>
      <c r="AB61" s="716"/>
      <c r="AC61" s="716"/>
      <c r="AD61" s="835"/>
      <c r="AE61" s="835"/>
      <c r="AF61" s="720"/>
      <c r="AG61" s="931"/>
      <c r="AH61" s="931"/>
      <c r="AI61" s="750"/>
      <c r="AJ61" s="716"/>
      <c r="AK61" s="716"/>
      <c r="AL61" s="716"/>
    </row>
    <row r="62" spans="2:38" ht="50.25" customHeight="1" x14ac:dyDescent="0.2">
      <c r="B62" s="915"/>
      <c r="C62" s="915"/>
      <c r="D62" s="915"/>
      <c r="E62" s="919"/>
      <c r="F62" s="915"/>
      <c r="G62" s="810"/>
      <c r="H62" s="915"/>
      <c r="I62" s="810"/>
      <c r="J62" s="810"/>
      <c r="K62" s="810"/>
      <c r="L62" s="810"/>
      <c r="M62" s="812"/>
      <c r="N62" s="1003"/>
      <c r="O62" s="1006"/>
      <c r="P62" s="813"/>
      <c r="Q62" s="728"/>
      <c r="R62" s="730"/>
      <c r="S62" s="730"/>
      <c r="T62" s="730"/>
      <c r="U62" s="730"/>
      <c r="V62" s="730"/>
      <c r="W62" s="646" t="s">
        <v>2296</v>
      </c>
      <c r="X62" s="648" t="s">
        <v>2216</v>
      </c>
      <c r="Y62" s="597" t="s">
        <v>956</v>
      </c>
      <c r="Z62" s="718"/>
      <c r="AA62" s="718"/>
      <c r="AB62" s="716"/>
      <c r="AC62" s="716"/>
      <c r="AD62" s="835"/>
      <c r="AE62" s="835"/>
      <c r="AF62" s="720"/>
      <c r="AG62" s="931"/>
      <c r="AH62" s="931"/>
      <c r="AI62" s="750"/>
      <c r="AJ62" s="716"/>
      <c r="AK62" s="716"/>
      <c r="AL62" s="716"/>
    </row>
    <row r="63" spans="2:38" ht="50.25" customHeight="1" x14ac:dyDescent="0.2">
      <c r="B63" s="915"/>
      <c r="C63" s="915"/>
      <c r="D63" s="915"/>
      <c r="E63" s="919"/>
      <c r="F63" s="915"/>
      <c r="G63" s="810"/>
      <c r="H63" s="915"/>
      <c r="I63" s="810"/>
      <c r="J63" s="810"/>
      <c r="K63" s="810"/>
      <c r="L63" s="810"/>
      <c r="M63" s="812"/>
      <c r="N63" s="1003"/>
      <c r="O63" s="1006"/>
      <c r="P63" s="813"/>
      <c r="Q63" s="728"/>
      <c r="R63" s="730"/>
      <c r="S63" s="730"/>
      <c r="T63" s="730"/>
      <c r="U63" s="730"/>
      <c r="V63" s="730"/>
      <c r="W63" s="646" t="s">
        <v>2297</v>
      </c>
      <c r="X63" s="648" t="s">
        <v>2298</v>
      </c>
      <c r="Y63" s="597" t="s">
        <v>956</v>
      </c>
      <c r="Z63" s="718"/>
      <c r="AA63" s="718"/>
      <c r="AB63" s="716"/>
      <c r="AC63" s="716"/>
      <c r="AD63" s="835"/>
      <c r="AE63" s="835"/>
      <c r="AF63" s="720"/>
      <c r="AG63" s="931"/>
      <c r="AH63" s="931"/>
      <c r="AI63" s="750"/>
      <c r="AJ63" s="716"/>
      <c r="AK63" s="716"/>
      <c r="AL63" s="716"/>
    </row>
    <row r="64" spans="2:38" ht="50.25" customHeight="1" x14ac:dyDescent="0.2">
      <c r="B64" s="915"/>
      <c r="C64" s="915"/>
      <c r="D64" s="915"/>
      <c r="E64" s="919"/>
      <c r="F64" s="915"/>
      <c r="G64" s="810"/>
      <c r="H64" s="915"/>
      <c r="I64" s="810"/>
      <c r="J64" s="810"/>
      <c r="K64" s="810"/>
      <c r="L64" s="810"/>
      <c r="M64" s="812"/>
      <c r="N64" s="1003"/>
      <c r="O64" s="1006"/>
      <c r="P64" s="813"/>
      <c r="Q64" s="728"/>
      <c r="R64" s="730"/>
      <c r="S64" s="730"/>
      <c r="T64" s="730"/>
      <c r="U64" s="730"/>
      <c r="V64" s="730"/>
      <c r="W64" s="646" t="s">
        <v>2299</v>
      </c>
      <c r="X64" s="648" t="s">
        <v>2300</v>
      </c>
      <c r="Y64" s="597" t="s">
        <v>956</v>
      </c>
      <c r="Z64" s="718"/>
      <c r="AA64" s="718"/>
      <c r="AB64" s="716"/>
      <c r="AC64" s="716"/>
      <c r="AD64" s="835"/>
      <c r="AE64" s="835"/>
      <c r="AF64" s="720"/>
      <c r="AG64" s="931"/>
      <c r="AH64" s="931"/>
      <c r="AI64" s="750"/>
      <c r="AJ64" s="716"/>
      <c r="AK64" s="716"/>
      <c r="AL64" s="716"/>
    </row>
    <row r="65" spans="2:38" ht="50.25" customHeight="1" x14ac:dyDescent="0.2">
      <c r="B65" s="915"/>
      <c r="C65" s="915"/>
      <c r="D65" s="915"/>
      <c r="E65" s="919"/>
      <c r="F65" s="915"/>
      <c r="G65" s="810"/>
      <c r="H65" s="915"/>
      <c r="I65" s="810"/>
      <c r="J65" s="810"/>
      <c r="K65" s="810"/>
      <c r="L65" s="810"/>
      <c r="M65" s="812"/>
      <c r="N65" s="1003"/>
      <c r="O65" s="1006"/>
      <c r="P65" s="813"/>
      <c r="Q65" s="728"/>
      <c r="R65" s="730"/>
      <c r="S65" s="730"/>
      <c r="T65" s="730"/>
      <c r="U65" s="730"/>
      <c r="V65" s="730"/>
      <c r="W65" s="646" t="s">
        <v>2301</v>
      </c>
      <c r="X65" s="648" t="s">
        <v>2302</v>
      </c>
      <c r="Y65" s="597" t="s">
        <v>956</v>
      </c>
      <c r="Z65" s="718"/>
      <c r="AA65" s="718"/>
      <c r="AB65" s="716"/>
      <c r="AC65" s="716"/>
      <c r="AD65" s="835"/>
      <c r="AE65" s="835"/>
      <c r="AF65" s="720"/>
      <c r="AG65" s="931"/>
      <c r="AH65" s="931"/>
      <c r="AI65" s="750"/>
      <c r="AJ65" s="716"/>
      <c r="AK65" s="716"/>
      <c r="AL65" s="716"/>
    </row>
    <row r="66" spans="2:38" ht="50.25" customHeight="1" x14ac:dyDescent="0.2">
      <c r="B66" s="915"/>
      <c r="C66" s="915"/>
      <c r="D66" s="915"/>
      <c r="E66" s="919"/>
      <c r="F66" s="915"/>
      <c r="G66" s="810"/>
      <c r="H66" s="915"/>
      <c r="I66" s="810"/>
      <c r="J66" s="810"/>
      <c r="K66" s="810"/>
      <c r="L66" s="810"/>
      <c r="M66" s="812"/>
      <c r="N66" s="1003"/>
      <c r="O66" s="1006"/>
      <c r="P66" s="813"/>
      <c r="Q66" s="728"/>
      <c r="R66" s="730"/>
      <c r="S66" s="730"/>
      <c r="T66" s="730"/>
      <c r="U66" s="730"/>
      <c r="V66" s="730"/>
      <c r="W66" s="617" t="s">
        <v>2197</v>
      </c>
      <c r="X66" s="620" t="s">
        <v>617</v>
      </c>
      <c r="Y66" s="597" t="s">
        <v>956</v>
      </c>
      <c r="Z66" s="718"/>
      <c r="AA66" s="718"/>
      <c r="AB66" s="716"/>
      <c r="AC66" s="716"/>
      <c r="AD66" s="835"/>
      <c r="AE66" s="835"/>
      <c r="AF66" s="720"/>
      <c r="AG66" s="931"/>
      <c r="AH66" s="931"/>
      <c r="AI66" s="750"/>
      <c r="AJ66" s="716"/>
      <c r="AK66" s="716"/>
      <c r="AL66" s="716"/>
    </row>
    <row r="67" spans="2:38" ht="50.25" customHeight="1" x14ac:dyDescent="0.2">
      <c r="B67" s="915"/>
      <c r="C67" s="915"/>
      <c r="D67" s="915"/>
      <c r="E67" s="919"/>
      <c r="F67" s="915"/>
      <c r="G67" s="810"/>
      <c r="H67" s="915"/>
      <c r="I67" s="810"/>
      <c r="J67" s="810"/>
      <c r="K67" s="810"/>
      <c r="L67" s="810"/>
      <c r="M67" s="812"/>
      <c r="N67" s="1003"/>
      <c r="O67" s="1006"/>
      <c r="P67" s="813"/>
      <c r="Q67" s="728"/>
      <c r="R67" s="730"/>
      <c r="S67" s="730"/>
      <c r="T67" s="730"/>
      <c r="U67" s="730"/>
      <c r="V67" s="730"/>
      <c r="W67" s="618" t="s">
        <v>2198</v>
      </c>
      <c r="X67" s="620" t="s">
        <v>617</v>
      </c>
      <c r="Y67" s="597" t="s">
        <v>956</v>
      </c>
      <c r="Z67" s="718"/>
      <c r="AA67" s="718"/>
      <c r="AB67" s="716"/>
      <c r="AC67" s="716"/>
      <c r="AD67" s="835"/>
      <c r="AE67" s="835"/>
      <c r="AF67" s="720"/>
      <c r="AG67" s="931"/>
      <c r="AH67" s="931"/>
      <c r="AI67" s="750"/>
      <c r="AJ67" s="716"/>
      <c r="AK67" s="716"/>
      <c r="AL67" s="716"/>
    </row>
    <row r="68" spans="2:38" ht="50.25" customHeight="1" x14ac:dyDescent="0.2">
      <c r="B68" s="915"/>
      <c r="C68" s="915"/>
      <c r="D68" s="915"/>
      <c r="E68" s="919"/>
      <c r="F68" s="915"/>
      <c r="G68" s="810"/>
      <c r="H68" s="915"/>
      <c r="I68" s="810"/>
      <c r="J68" s="810"/>
      <c r="K68" s="810"/>
      <c r="L68" s="810"/>
      <c r="M68" s="812"/>
      <c r="N68" s="1003"/>
      <c r="O68" s="1006"/>
      <c r="P68" s="813"/>
      <c r="Q68" s="728"/>
      <c r="R68" s="730"/>
      <c r="S68" s="730"/>
      <c r="T68" s="730"/>
      <c r="U68" s="730"/>
      <c r="V68" s="730"/>
      <c r="W68" s="651" t="s">
        <v>2303</v>
      </c>
      <c r="X68" s="650" t="s">
        <v>2217</v>
      </c>
      <c r="Y68" s="597" t="s">
        <v>956</v>
      </c>
      <c r="Z68" s="718"/>
      <c r="AA68" s="718"/>
      <c r="AB68" s="716"/>
      <c r="AC68" s="716"/>
      <c r="AD68" s="835"/>
      <c r="AE68" s="835"/>
      <c r="AF68" s="720"/>
      <c r="AG68" s="931"/>
      <c r="AH68" s="931"/>
      <c r="AI68" s="750"/>
      <c r="AJ68" s="716"/>
      <c r="AK68" s="716"/>
      <c r="AL68" s="716"/>
    </row>
    <row r="69" spans="2:38" ht="50.25" customHeight="1" x14ac:dyDescent="0.2">
      <c r="B69" s="915"/>
      <c r="C69" s="915"/>
      <c r="D69" s="915"/>
      <c r="E69" s="919"/>
      <c r="F69" s="915"/>
      <c r="G69" s="810"/>
      <c r="H69" s="915"/>
      <c r="I69" s="810"/>
      <c r="J69" s="810"/>
      <c r="K69" s="810"/>
      <c r="L69" s="810"/>
      <c r="M69" s="812"/>
      <c r="N69" s="1003"/>
      <c r="O69" s="1006"/>
      <c r="P69" s="813"/>
      <c r="Q69" s="728"/>
      <c r="R69" s="730"/>
      <c r="S69" s="730"/>
      <c r="T69" s="730"/>
      <c r="U69" s="730"/>
      <c r="V69" s="730"/>
      <c r="W69" s="613" t="s">
        <v>2199</v>
      </c>
      <c r="X69" s="620" t="s">
        <v>617</v>
      </c>
      <c r="Y69" s="597" t="s">
        <v>956</v>
      </c>
      <c r="Z69" s="718"/>
      <c r="AA69" s="718"/>
      <c r="AB69" s="716"/>
      <c r="AC69" s="716"/>
      <c r="AD69" s="835"/>
      <c r="AE69" s="835"/>
      <c r="AF69" s="720"/>
      <c r="AG69" s="931"/>
      <c r="AH69" s="931"/>
      <c r="AI69" s="750"/>
      <c r="AJ69" s="716"/>
      <c r="AK69" s="716"/>
      <c r="AL69" s="716"/>
    </row>
    <row r="70" spans="2:38" ht="50.25" customHeight="1" x14ac:dyDescent="0.2">
      <c r="B70" s="915"/>
      <c r="C70" s="915"/>
      <c r="D70" s="915"/>
      <c r="E70" s="919"/>
      <c r="F70" s="915"/>
      <c r="G70" s="810"/>
      <c r="H70" s="915"/>
      <c r="I70" s="810"/>
      <c r="J70" s="810"/>
      <c r="K70" s="810"/>
      <c r="L70" s="810"/>
      <c r="M70" s="812"/>
      <c r="N70" s="1003"/>
      <c r="O70" s="1006"/>
      <c r="P70" s="813"/>
      <c r="Q70" s="728"/>
      <c r="R70" s="730"/>
      <c r="S70" s="730"/>
      <c r="T70" s="730"/>
      <c r="U70" s="730"/>
      <c r="V70" s="730"/>
      <c r="W70" s="646" t="s">
        <v>2304</v>
      </c>
      <c r="X70" s="648" t="s">
        <v>2218</v>
      </c>
      <c r="Y70" s="597" t="s">
        <v>956</v>
      </c>
      <c r="Z70" s="718"/>
      <c r="AA70" s="718"/>
      <c r="AB70" s="716"/>
      <c r="AC70" s="716"/>
      <c r="AD70" s="835"/>
      <c r="AE70" s="835"/>
      <c r="AF70" s="720"/>
      <c r="AG70" s="931"/>
      <c r="AH70" s="931"/>
      <c r="AI70" s="750"/>
      <c r="AJ70" s="716"/>
      <c r="AK70" s="716"/>
      <c r="AL70" s="716"/>
    </row>
    <row r="71" spans="2:38" ht="42" customHeight="1" x14ac:dyDescent="0.2">
      <c r="B71" s="915"/>
      <c r="C71" s="915"/>
      <c r="D71" s="915"/>
      <c r="E71" s="919"/>
      <c r="F71" s="915"/>
      <c r="G71" s="810"/>
      <c r="H71" s="915"/>
      <c r="I71" s="810"/>
      <c r="J71" s="810"/>
      <c r="K71" s="810"/>
      <c r="L71" s="810"/>
      <c r="M71" s="812"/>
      <c r="N71" s="1003"/>
      <c r="O71" s="1006"/>
      <c r="P71" s="813"/>
      <c r="Q71" s="728"/>
      <c r="R71" s="730"/>
      <c r="S71" s="730"/>
      <c r="T71" s="730"/>
      <c r="U71" s="730"/>
      <c r="V71" s="730"/>
      <c r="W71" s="646" t="s">
        <v>2305</v>
      </c>
      <c r="X71" s="648" t="s">
        <v>2306</v>
      </c>
      <c r="Y71" s="597" t="s">
        <v>956</v>
      </c>
      <c r="Z71" s="718"/>
      <c r="AA71" s="718"/>
      <c r="AB71" s="716"/>
      <c r="AC71" s="716"/>
      <c r="AD71" s="835"/>
      <c r="AE71" s="835"/>
      <c r="AF71" s="720"/>
      <c r="AG71" s="931"/>
      <c r="AH71" s="931"/>
      <c r="AI71" s="750"/>
      <c r="AJ71" s="716"/>
      <c r="AK71" s="716"/>
      <c r="AL71" s="716"/>
    </row>
    <row r="72" spans="2:38" ht="46.5" customHeight="1" x14ac:dyDescent="0.2">
      <c r="B72" s="915"/>
      <c r="C72" s="915"/>
      <c r="D72" s="915"/>
      <c r="E72" s="919"/>
      <c r="F72" s="915"/>
      <c r="G72" s="810"/>
      <c r="H72" s="915"/>
      <c r="I72" s="810"/>
      <c r="J72" s="810"/>
      <c r="K72" s="810"/>
      <c r="L72" s="810"/>
      <c r="M72" s="812"/>
      <c r="N72" s="1003"/>
      <c r="O72" s="1006"/>
      <c r="P72" s="813"/>
      <c r="Q72" s="728"/>
      <c r="R72" s="730"/>
      <c r="S72" s="730"/>
      <c r="T72" s="730"/>
      <c r="U72" s="730"/>
      <c r="V72" s="730"/>
      <c r="W72" s="649" t="s">
        <v>2307</v>
      </c>
      <c r="X72" s="648" t="s">
        <v>2219</v>
      </c>
      <c r="Y72" s="597" t="s">
        <v>956</v>
      </c>
      <c r="Z72" s="718"/>
      <c r="AA72" s="718"/>
      <c r="AB72" s="716"/>
      <c r="AC72" s="716"/>
      <c r="AD72" s="835"/>
      <c r="AE72" s="835"/>
      <c r="AF72" s="720"/>
      <c r="AG72" s="931"/>
      <c r="AH72" s="931"/>
      <c r="AI72" s="750"/>
      <c r="AJ72" s="716"/>
      <c r="AK72" s="716"/>
      <c r="AL72" s="716"/>
    </row>
    <row r="73" spans="2:38" ht="50.25" customHeight="1" x14ac:dyDescent="0.2">
      <c r="B73" s="915"/>
      <c r="C73" s="915"/>
      <c r="D73" s="915"/>
      <c r="E73" s="919"/>
      <c r="F73" s="915"/>
      <c r="G73" s="810"/>
      <c r="H73" s="915"/>
      <c r="I73" s="810"/>
      <c r="J73" s="810"/>
      <c r="K73" s="810"/>
      <c r="L73" s="810"/>
      <c r="M73" s="812"/>
      <c r="N73" s="1003"/>
      <c r="O73" s="1006"/>
      <c r="P73" s="813"/>
      <c r="Q73" s="728"/>
      <c r="R73" s="730"/>
      <c r="S73" s="730"/>
      <c r="T73" s="730"/>
      <c r="U73" s="730"/>
      <c r="V73" s="730"/>
      <c r="W73" s="616" t="s">
        <v>2308</v>
      </c>
      <c r="X73" s="650" t="s">
        <v>2221</v>
      </c>
      <c r="Y73" s="597" t="s">
        <v>956</v>
      </c>
      <c r="Z73" s="718"/>
      <c r="AA73" s="718"/>
      <c r="AB73" s="716"/>
      <c r="AC73" s="716"/>
      <c r="AD73" s="835"/>
      <c r="AE73" s="835"/>
      <c r="AF73" s="720"/>
      <c r="AG73" s="931"/>
      <c r="AH73" s="931"/>
      <c r="AI73" s="750"/>
      <c r="AJ73" s="716"/>
      <c r="AK73" s="716"/>
      <c r="AL73" s="716"/>
    </row>
    <row r="74" spans="2:38" ht="50.25" customHeight="1" x14ac:dyDescent="0.2">
      <c r="B74" s="915"/>
      <c r="C74" s="915"/>
      <c r="D74" s="915"/>
      <c r="E74" s="919"/>
      <c r="F74" s="915"/>
      <c r="G74" s="810"/>
      <c r="H74" s="915"/>
      <c r="I74" s="810"/>
      <c r="J74" s="810"/>
      <c r="K74" s="810"/>
      <c r="L74" s="810"/>
      <c r="M74" s="812"/>
      <c r="N74" s="1003"/>
      <c r="O74" s="1006"/>
      <c r="P74" s="813"/>
      <c r="Q74" s="728"/>
      <c r="R74" s="730"/>
      <c r="S74" s="730"/>
      <c r="T74" s="730"/>
      <c r="U74" s="730"/>
      <c r="V74" s="730"/>
      <c r="W74" s="649" t="s">
        <v>2309</v>
      </c>
      <c r="X74" s="650" t="s">
        <v>2220</v>
      </c>
      <c r="Y74" s="597" t="s">
        <v>956</v>
      </c>
      <c r="Z74" s="718"/>
      <c r="AA74" s="718"/>
      <c r="AB74" s="716"/>
      <c r="AC74" s="716"/>
      <c r="AD74" s="835"/>
      <c r="AE74" s="835"/>
      <c r="AF74" s="720"/>
      <c r="AG74" s="931"/>
      <c r="AH74" s="931"/>
      <c r="AI74" s="750"/>
      <c r="AJ74" s="716"/>
      <c r="AK74" s="716"/>
      <c r="AL74" s="716"/>
    </row>
    <row r="75" spans="2:38" ht="72.75" customHeight="1" x14ac:dyDescent="0.2">
      <c r="B75" s="915"/>
      <c r="C75" s="915"/>
      <c r="D75" s="915"/>
      <c r="E75" s="919"/>
      <c r="F75" s="915"/>
      <c r="G75" s="810"/>
      <c r="H75" s="915"/>
      <c r="I75" s="810"/>
      <c r="J75" s="810"/>
      <c r="K75" s="810"/>
      <c r="L75" s="810"/>
      <c r="M75" s="812"/>
      <c r="N75" s="1003"/>
      <c r="O75" s="1006"/>
      <c r="P75" s="813"/>
      <c r="Q75" s="728"/>
      <c r="R75" s="731"/>
      <c r="S75" s="731"/>
      <c r="T75" s="731"/>
      <c r="U75" s="731"/>
      <c r="V75" s="731"/>
      <c r="W75" s="651" t="s">
        <v>2310</v>
      </c>
      <c r="X75" s="650" t="s">
        <v>2311</v>
      </c>
      <c r="Y75" s="597" t="s">
        <v>956</v>
      </c>
      <c r="Z75" s="719"/>
      <c r="AA75" s="719"/>
      <c r="AB75" s="706"/>
      <c r="AC75" s="706"/>
      <c r="AD75" s="836"/>
      <c r="AE75" s="836"/>
      <c r="AF75" s="700"/>
      <c r="AG75" s="932"/>
      <c r="AH75" s="932"/>
      <c r="AI75" s="727"/>
      <c r="AJ75" s="716"/>
      <c r="AK75" s="716"/>
      <c r="AL75" s="706"/>
    </row>
    <row r="76" spans="2:38" s="8" customFormat="1" ht="47.25" customHeight="1" x14ac:dyDescent="0.2">
      <c r="B76" s="916"/>
      <c r="C76" s="916"/>
      <c r="D76" s="916"/>
      <c r="E76" s="920"/>
      <c r="F76" s="915"/>
      <c r="G76" s="811"/>
      <c r="H76" s="915"/>
      <c r="I76" s="811"/>
      <c r="J76" s="811"/>
      <c r="K76" s="811"/>
      <c r="L76" s="811"/>
      <c r="M76" s="812"/>
      <c r="N76" s="1004"/>
      <c r="O76" s="1007"/>
      <c r="P76" s="813"/>
      <c r="Q76" s="664" t="s">
        <v>2195</v>
      </c>
      <c r="R76" s="665">
        <v>0.05</v>
      </c>
      <c r="S76" s="665"/>
      <c r="T76" s="665"/>
      <c r="U76" s="665"/>
      <c r="V76" s="665">
        <v>1</v>
      </c>
      <c r="W76" s="652" t="s">
        <v>2346</v>
      </c>
      <c r="X76" s="630" t="s">
        <v>2343</v>
      </c>
      <c r="Y76" s="600" t="s">
        <v>956</v>
      </c>
      <c r="Z76" s="111"/>
      <c r="AA76" s="111"/>
      <c r="AB76" s="112"/>
      <c r="AC76" s="112"/>
      <c r="AD76" s="112"/>
      <c r="AE76" s="112"/>
      <c r="AF76" s="653"/>
      <c r="AG76" s="654"/>
      <c r="AH76" s="111"/>
      <c r="AI76" s="655"/>
      <c r="AJ76" s="706"/>
      <c r="AK76" s="706"/>
      <c r="AL76" s="632"/>
    </row>
    <row r="77" spans="2:38" s="8" customFormat="1" ht="70.5" customHeight="1" x14ac:dyDescent="0.2">
      <c r="B77" s="939" t="s">
        <v>429</v>
      </c>
      <c r="C77" s="939" t="s">
        <v>458</v>
      </c>
      <c r="D77" s="940">
        <v>0.2</v>
      </c>
      <c r="E77" s="941" t="s">
        <v>461</v>
      </c>
      <c r="F77" s="922">
        <v>0.33329999999999999</v>
      </c>
      <c r="G77" s="925" t="s">
        <v>462</v>
      </c>
      <c r="H77" s="922">
        <v>0.33329999999999999</v>
      </c>
      <c r="I77" s="925" t="s">
        <v>21</v>
      </c>
      <c r="J77" s="925">
        <v>38</v>
      </c>
      <c r="K77" s="925">
        <v>40</v>
      </c>
      <c r="L77" s="925" t="s">
        <v>581</v>
      </c>
      <c r="M77" s="928">
        <v>10</v>
      </c>
      <c r="N77" s="1011">
        <f>M77*P77</f>
        <v>10</v>
      </c>
      <c r="O77" s="1008">
        <f>SUMPRODUCT(R77:R95*(U77:V95))</f>
        <v>1</v>
      </c>
      <c r="P77" s="929">
        <f>SUMPRODUCT(R77:R95*(U77:V95))</f>
        <v>1</v>
      </c>
      <c r="Q77" s="668" t="s">
        <v>2257</v>
      </c>
      <c r="R77" s="669">
        <v>0.25</v>
      </c>
      <c r="S77" s="669"/>
      <c r="T77" s="669"/>
      <c r="U77" s="669"/>
      <c r="V77" s="669">
        <v>1</v>
      </c>
      <c r="W77" s="629" t="s">
        <v>2252</v>
      </c>
      <c r="X77" s="630" t="s">
        <v>2254</v>
      </c>
      <c r="Y77" s="600" t="s">
        <v>956</v>
      </c>
      <c r="Z77" s="600"/>
      <c r="AA77" s="600"/>
      <c r="AB77" s="632" t="s">
        <v>967</v>
      </c>
      <c r="AC77" s="632" t="s">
        <v>972</v>
      </c>
      <c r="AD77" s="693" t="s">
        <v>2351</v>
      </c>
      <c r="AE77" s="693" t="s">
        <v>981</v>
      </c>
      <c r="AF77" s="108">
        <v>0</v>
      </c>
      <c r="AG77" s="608">
        <f>116600000-56000000</f>
        <v>60600000</v>
      </c>
      <c r="AH77" s="608">
        <v>60600000</v>
      </c>
      <c r="AI77" s="633"/>
      <c r="AJ77" s="705" t="s">
        <v>10</v>
      </c>
      <c r="AK77" s="705" t="s">
        <v>961</v>
      </c>
      <c r="AL77" s="632"/>
    </row>
    <row r="78" spans="2:38" s="8" customFormat="1" ht="42.75" customHeight="1" x14ac:dyDescent="0.2">
      <c r="B78" s="923"/>
      <c r="C78" s="923"/>
      <c r="D78" s="923"/>
      <c r="E78" s="942"/>
      <c r="F78" s="923"/>
      <c r="G78" s="926"/>
      <c r="H78" s="923"/>
      <c r="I78" s="926"/>
      <c r="J78" s="926"/>
      <c r="K78" s="926"/>
      <c r="L78" s="926"/>
      <c r="M78" s="928"/>
      <c r="N78" s="1012"/>
      <c r="O78" s="1009"/>
      <c r="P78" s="929"/>
      <c r="Q78" s="668" t="s">
        <v>2352</v>
      </c>
      <c r="R78" s="669">
        <v>0</v>
      </c>
      <c r="S78" s="669"/>
      <c r="T78" s="669"/>
      <c r="U78" s="669"/>
      <c r="V78" s="669">
        <v>0</v>
      </c>
      <c r="W78" s="614" t="s">
        <v>2344</v>
      </c>
      <c r="X78" s="630"/>
      <c r="Y78" s="600" t="s">
        <v>956</v>
      </c>
      <c r="Z78" s="600"/>
      <c r="AA78" s="600"/>
      <c r="AB78" s="705" t="s">
        <v>967</v>
      </c>
      <c r="AC78" s="632"/>
      <c r="AD78" s="634" t="s">
        <v>2173</v>
      </c>
      <c r="AE78" s="631" t="s">
        <v>2174</v>
      </c>
      <c r="AF78" s="108">
        <v>0</v>
      </c>
      <c r="AG78" s="624">
        <v>117782000</v>
      </c>
      <c r="AH78" s="624">
        <v>0</v>
      </c>
      <c r="AI78" s="633">
        <f>AH78/AG78</f>
        <v>0</v>
      </c>
      <c r="AJ78" s="716"/>
      <c r="AK78" s="716"/>
      <c r="AL78" s="632"/>
    </row>
    <row r="79" spans="2:38" ht="72.75" customHeight="1" x14ac:dyDescent="0.2">
      <c r="B79" s="923"/>
      <c r="C79" s="923"/>
      <c r="D79" s="923"/>
      <c r="E79" s="942"/>
      <c r="F79" s="923"/>
      <c r="G79" s="926"/>
      <c r="H79" s="923"/>
      <c r="I79" s="926"/>
      <c r="J79" s="926"/>
      <c r="K79" s="926"/>
      <c r="L79" s="926"/>
      <c r="M79" s="928"/>
      <c r="N79" s="1012"/>
      <c r="O79" s="1009"/>
      <c r="P79" s="929"/>
      <c r="Q79" s="732" t="s">
        <v>2353</v>
      </c>
      <c r="R79" s="735">
        <v>0.75</v>
      </c>
      <c r="S79" s="735"/>
      <c r="T79" s="735"/>
      <c r="U79" s="735">
        <v>0.75</v>
      </c>
      <c r="V79" s="735">
        <v>0.25</v>
      </c>
      <c r="W79" s="656" t="s">
        <v>2315</v>
      </c>
      <c r="X79" s="612" t="s">
        <v>2222</v>
      </c>
      <c r="Y79" s="600" t="s">
        <v>956</v>
      </c>
      <c r="Z79" s="600"/>
      <c r="AA79" s="600"/>
      <c r="AB79" s="716"/>
      <c r="AC79" s="705" t="s">
        <v>968</v>
      </c>
      <c r="AD79" s="701" t="s">
        <v>975</v>
      </c>
      <c r="AE79" s="705" t="s">
        <v>976</v>
      </c>
      <c r="AF79" s="699">
        <v>238682000</v>
      </c>
      <c r="AG79" s="934">
        <v>238682000</v>
      </c>
      <c r="AH79" s="934">
        <v>238682000</v>
      </c>
      <c r="AI79" s="726">
        <f>AH79/AG79</f>
        <v>1</v>
      </c>
      <c r="AJ79" s="716"/>
      <c r="AK79" s="716"/>
      <c r="AL79" s="705"/>
    </row>
    <row r="80" spans="2:38" ht="45.75" customHeight="1" x14ac:dyDescent="0.2">
      <c r="B80" s="923"/>
      <c r="C80" s="923"/>
      <c r="D80" s="923"/>
      <c r="E80" s="942"/>
      <c r="F80" s="923"/>
      <c r="G80" s="926"/>
      <c r="H80" s="923"/>
      <c r="I80" s="926"/>
      <c r="J80" s="926"/>
      <c r="K80" s="926"/>
      <c r="L80" s="926"/>
      <c r="M80" s="928"/>
      <c r="N80" s="1012"/>
      <c r="O80" s="1009"/>
      <c r="P80" s="929"/>
      <c r="Q80" s="733"/>
      <c r="R80" s="736"/>
      <c r="S80" s="736"/>
      <c r="T80" s="736"/>
      <c r="U80" s="736"/>
      <c r="V80" s="736"/>
      <c r="W80" s="656" t="s">
        <v>2200</v>
      </c>
      <c r="X80" s="612" t="s">
        <v>2222</v>
      </c>
      <c r="Y80" s="600" t="s">
        <v>956</v>
      </c>
      <c r="Z80" s="600"/>
      <c r="AA80" s="600"/>
      <c r="AB80" s="716"/>
      <c r="AC80" s="716"/>
      <c r="AD80" s="933"/>
      <c r="AE80" s="716"/>
      <c r="AF80" s="720"/>
      <c r="AG80" s="935"/>
      <c r="AH80" s="935"/>
      <c r="AI80" s="750"/>
      <c r="AJ80" s="716"/>
      <c r="AK80" s="716"/>
      <c r="AL80" s="716"/>
    </row>
    <row r="81" spans="2:38" ht="260.25" customHeight="1" x14ac:dyDescent="0.2">
      <c r="B81" s="923"/>
      <c r="C81" s="923"/>
      <c r="D81" s="923"/>
      <c r="E81" s="942"/>
      <c r="F81" s="923"/>
      <c r="G81" s="926"/>
      <c r="H81" s="923"/>
      <c r="I81" s="926"/>
      <c r="J81" s="926"/>
      <c r="K81" s="926"/>
      <c r="L81" s="926"/>
      <c r="M81" s="928"/>
      <c r="N81" s="1012"/>
      <c r="O81" s="1009"/>
      <c r="P81" s="929"/>
      <c r="Q81" s="733"/>
      <c r="R81" s="736"/>
      <c r="S81" s="736"/>
      <c r="T81" s="736"/>
      <c r="U81" s="736"/>
      <c r="V81" s="736"/>
      <c r="W81" s="656" t="s">
        <v>2316</v>
      </c>
      <c r="X81" s="612" t="s">
        <v>2222</v>
      </c>
      <c r="Y81" s="600" t="s">
        <v>956</v>
      </c>
      <c r="Z81" s="600"/>
      <c r="AA81" s="600"/>
      <c r="AB81" s="716"/>
      <c r="AC81" s="716"/>
      <c r="AD81" s="933"/>
      <c r="AE81" s="716"/>
      <c r="AF81" s="720"/>
      <c r="AG81" s="935"/>
      <c r="AH81" s="935"/>
      <c r="AI81" s="750"/>
      <c r="AJ81" s="716"/>
      <c r="AK81" s="716"/>
      <c r="AL81" s="716"/>
    </row>
    <row r="82" spans="2:38" ht="98.25" customHeight="1" x14ac:dyDescent="0.2">
      <c r="B82" s="923"/>
      <c r="C82" s="923"/>
      <c r="D82" s="923"/>
      <c r="E82" s="942"/>
      <c r="F82" s="923"/>
      <c r="G82" s="926"/>
      <c r="H82" s="923"/>
      <c r="I82" s="926"/>
      <c r="J82" s="926"/>
      <c r="K82" s="926"/>
      <c r="L82" s="926"/>
      <c r="M82" s="928"/>
      <c r="N82" s="1012"/>
      <c r="O82" s="1009"/>
      <c r="P82" s="929"/>
      <c r="Q82" s="733"/>
      <c r="R82" s="736"/>
      <c r="S82" s="736"/>
      <c r="T82" s="736"/>
      <c r="U82" s="736"/>
      <c r="V82" s="736"/>
      <c r="W82" s="656" t="s">
        <v>2201</v>
      </c>
      <c r="X82" s="612" t="s">
        <v>2222</v>
      </c>
      <c r="Y82" s="600" t="s">
        <v>956</v>
      </c>
      <c r="Z82" s="600"/>
      <c r="AA82" s="600"/>
      <c r="AB82" s="716"/>
      <c r="AC82" s="716"/>
      <c r="AD82" s="933"/>
      <c r="AE82" s="716"/>
      <c r="AF82" s="720"/>
      <c r="AG82" s="935"/>
      <c r="AH82" s="935"/>
      <c r="AI82" s="750"/>
      <c r="AJ82" s="716"/>
      <c r="AK82" s="716"/>
      <c r="AL82" s="716"/>
    </row>
    <row r="83" spans="2:38" ht="118.5" customHeight="1" x14ac:dyDescent="0.2">
      <c r="B83" s="923"/>
      <c r="C83" s="923"/>
      <c r="D83" s="923"/>
      <c r="E83" s="942"/>
      <c r="F83" s="923"/>
      <c r="G83" s="926"/>
      <c r="H83" s="923"/>
      <c r="I83" s="926"/>
      <c r="J83" s="926"/>
      <c r="K83" s="926"/>
      <c r="L83" s="926"/>
      <c r="M83" s="928"/>
      <c r="N83" s="1012"/>
      <c r="O83" s="1009"/>
      <c r="P83" s="929"/>
      <c r="Q83" s="733"/>
      <c r="R83" s="736"/>
      <c r="S83" s="736"/>
      <c r="T83" s="736"/>
      <c r="U83" s="736"/>
      <c r="V83" s="736"/>
      <c r="W83" s="656" t="s">
        <v>2317</v>
      </c>
      <c r="X83" s="612" t="s">
        <v>2222</v>
      </c>
      <c r="Y83" s="600" t="s">
        <v>956</v>
      </c>
      <c r="Z83" s="600"/>
      <c r="AA83" s="600"/>
      <c r="AB83" s="716"/>
      <c r="AC83" s="716"/>
      <c r="AD83" s="933"/>
      <c r="AE83" s="716"/>
      <c r="AF83" s="720"/>
      <c r="AG83" s="935"/>
      <c r="AH83" s="935"/>
      <c r="AI83" s="750"/>
      <c r="AJ83" s="716"/>
      <c r="AK83" s="716"/>
      <c r="AL83" s="716"/>
    </row>
    <row r="84" spans="2:38" ht="293.25" customHeight="1" x14ac:dyDescent="0.2">
      <c r="B84" s="923"/>
      <c r="C84" s="923"/>
      <c r="D84" s="923"/>
      <c r="E84" s="942"/>
      <c r="F84" s="923"/>
      <c r="G84" s="926"/>
      <c r="H84" s="923"/>
      <c r="I84" s="926"/>
      <c r="J84" s="926"/>
      <c r="K84" s="926"/>
      <c r="L84" s="926"/>
      <c r="M84" s="928"/>
      <c r="N84" s="1012"/>
      <c r="O84" s="1009"/>
      <c r="P84" s="929"/>
      <c r="Q84" s="733"/>
      <c r="R84" s="736"/>
      <c r="S84" s="736"/>
      <c r="T84" s="736"/>
      <c r="U84" s="736"/>
      <c r="V84" s="736"/>
      <c r="W84" s="656" t="s">
        <v>2318</v>
      </c>
      <c r="X84" s="612" t="s">
        <v>2222</v>
      </c>
      <c r="Y84" s="600" t="s">
        <v>956</v>
      </c>
      <c r="Z84" s="600"/>
      <c r="AA84" s="600"/>
      <c r="AB84" s="716"/>
      <c r="AC84" s="716"/>
      <c r="AD84" s="933"/>
      <c r="AE84" s="716"/>
      <c r="AF84" s="720"/>
      <c r="AG84" s="935"/>
      <c r="AH84" s="935"/>
      <c r="AI84" s="750"/>
      <c r="AJ84" s="716"/>
      <c r="AK84" s="716"/>
      <c r="AL84" s="716"/>
    </row>
    <row r="85" spans="2:38" ht="178.5" customHeight="1" x14ac:dyDescent="0.2">
      <c r="B85" s="923"/>
      <c r="C85" s="923"/>
      <c r="D85" s="923"/>
      <c r="E85" s="942"/>
      <c r="F85" s="923"/>
      <c r="G85" s="926"/>
      <c r="H85" s="923"/>
      <c r="I85" s="926"/>
      <c r="J85" s="926"/>
      <c r="K85" s="926"/>
      <c r="L85" s="926"/>
      <c r="M85" s="928"/>
      <c r="N85" s="1012"/>
      <c r="O85" s="1009"/>
      <c r="P85" s="929"/>
      <c r="Q85" s="733"/>
      <c r="R85" s="736"/>
      <c r="S85" s="736"/>
      <c r="T85" s="736"/>
      <c r="U85" s="736"/>
      <c r="V85" s="736"/>
      <c r="W85" s="656" t="s">
        <v>2319</v>
      </c>
      <c r="X85" s="612" t="s">
        <v>2222</v>
      </c>
      <c r="Y85" s="600" t="s">
        <v>956</v>
      </c>
      <c r="Z85" s="600"/>
      <c r="AA85" s="600"/>
      <c r="AB85" s="716"/>
      <c r="AC85" s="716"/>
      <c r="AD85" s="933"/>
      <c r="AE85" s="716"/>
      <c r="AF85" s="720"/>
      <c r="AG85" s="935"/>
      <c r="AH85" s="935"/>
      <c r="AI85" s="750"/>
      <c r="AJ85" s="716"/>
      <c r="AK85" s="716"/>
      <c r="AL85" s="716"/>
    </row>
    <row r="86" spans="2:38" ht="84.75" customHeight="1" x14ac:dyDescent="0.2">
      <c r="B86" s="923"/>
      <c r="C86" s="923"/>
      <c r="D86" s="923"/>
      <c r="E86" s="942"/>
      <c r="F86" s="923"/>
      <c r="G86" s="926"/>
      <c r="H86" s="923"/>
      <c r="I86" s="926"/>
      <c r="J86" s="926"/>
      <c r="K86" s="926"/>
      <c r="L86" s="926"/>
      <c r="M86" s="928"/>
      <c r="N86" s="1012"/>
      <c r="O86" s="1009"/>
      <c r="P86" s="929"/>
      <c r="Q86" s="733"/>
      <c r="R86" s="736"/>
      <c r="S86" s="736"/>
      <c r="T86" s="736"/>
      <c r="U86" s="736"/>
      <c r="V86" s="736"/>
      <c r="W86" s="656" t="s">
        <v>2320</v>
      </c>
      <c r="X86" s="612" t="s">
        <v>2222</v>
      </c>
      <c r="Y86" s="600" t="s">
        <v>956</v>
      </c>
      <c r="Z86" s="600"/>
      <c r="AA86" s="600"/>
      <c r="AB86" s="716"/>
      <c r="AC86" s="716"/>
      <c r="AD86" s="933"/>
      <c r="AE86" s="716"/>
      <c r="AF86" s="720"/>
      <c r="AG86" s="935"/>
      <c r="AH86" s="935"/>
      <c r="AI86" s="750"/>
      <c r="AJ86" s="716"/>
      <c r="AK86" s="716"/>
      <c r="AL86" s="716"/>
    </row>
    <row r="87" spans="2:38" ht="84.75" customHeight="1" x14ac:dyDescent="0.2">
      <c r="B87" s="923"/>
      <c r="C87" s="923"/>
      <c r="D87" s="923"/>
      <c r="E87" s="942"/>
      <c r="F87" s="923"/>
      <c r="G87" s="926"/>
      <c r="H87" s="923"/>
      <c r="I87" s="926"/>
      <c r="J87" s="926"/>
      <c r="K87" s="926"/>
      <c r="L87" s="926"/>
      <c r="M87" s="928"/>
      <c r="N87" s="1012"/>
      <c r="O87" s="1009"/>
      <c r="P87" s="929"/>
      <c r="Q87" s="733"/>
      <c r="R87" s="736"/>
      <c r="S87" s="736"/>
      <c r="T87" s="736"/>
      <c r="U87" s="736"/>
      <c r="V87" s="736"/>
      <c r="W87" s="656" t="s">
        <v>2321</v>
      </c>
      <c r="X87" s="630" t="s">
        <v>2222</v>
      </c>
      <c r="Y87" s="600" t="s">
        <v>956</v>
      </c>
      <c r="Z87" s="600"/>
      <c r="AA87" s="600"/>
      <c r="AB87" s="716"/>
      <c r="AC87" s="716"/>
      <c r="AD87" s="933"/>
      <c r="AE87" s="716"/>
      <c r="AF87" s="720"/>
      <c r="AG87" s="935"/>
      <c r="AH87" s="935"/>
      <c r="AI87" s="750"/>
      <c r="AJ87" s="716"/>
      <c r="AK87" s="716"/>
      <c r="AL87" s="716"/>
    </row>
    <row r="88" spans="2:38" ht="174.75" customHeight="1" x14ac:dyDescent="0.2">
      <c r="B88" s="923"/>
      <c r="C88" s="923"/>
      <c r="D88" s="923"/>
      <c r="E88" s="942"/>
      <c r="F88" s="923"/>
      <c r="G88" s="926"/>
      <c r="H88" s="923"/>
      <c r="I88" s="926"/>
      <c r="J88" s="926"/>
      <c r="K88" s="926"/>
      <c r="L88" s="926"/>
      <c r="M88" s="928"/>
      <c r="N88" s="1012"/>
      <c r="O88" s="1009"/>
      <c r="P88" s="929"/>
      <c r="Q88" s="733"/>
      <c r="R88" s="736"/>
      <c r="S88" s="736"/>
      <c r="T88" s="736"/>
      <c r="U88" s="736"/>
      <c r="V88" s="736"/>
      <c r="W88" s="656" t="s">
        <v>2322</v>
      </c>
      <c r="X88" s="630" t="s">
        <v>2222</v>
      </c>
      <c r="Y88" s="600" t="s">
        <v>956</v>
      </c>
      <c r="Z88" s="600"/>
      <c r="AA88" s="600"/>
      <c r="AB88" s="716"/>
      <c r="AC88" s="716"/>
      <c r="AD88" s="933"/>
      <c r="AE88" s="716"/>
      <c r="AF88" s="720"/>
      <c r="AG88" s="935"/>
      <c r="AH88" s="935"/>
      <c r="AI88" s="750"/>
      <c r="AJ88" s="716"/>
      <c r="AK88" s="716"/>
      <c r="AL88" s="716"/>
    </row>
    <row r="89" spans="2:38" ht="84.75" customHeight="1" x14ac:dyDescent="0.2">
      <c r="B89" s="923"/>
      <c r="C89" s="923"/>
      <c r="D89" s="923"/>
      <c r="E89" s="942"/>
      <c r="F89" s="923"/>
      <c r="G89" s="926"/>
      <c r="H89" s="923"/>
      <c r="I89" s="926"/>
      <c r="J89" s="926"/>
      <c r="K89" s="926"/>
      <c r="L89" s="926"/>
      <c r="M89" s="928"/>
      <c r="N89" s="1012"/>
      <c r="O89" s="1009"/>
      <c r="P89" s="929"/>
      <c r="Q89" s="733"/>
      <c r="R89" s="736"/>
      <c r="S89" s="736"/>
      <c r="T89" s="736"/>
      <c r="U89" s="736"/>
      <c r="V89" s="736"/>
      <c r="W89" s="656" t="s">
        <v>2323</v>
      </c>
      <c r="X89" s="630" t="s">
        <v>2222</v>
      </c>
      <c r="Y89" s="600" t="s">
        <v>956</v>
      </c>
      <c r="Z89" s="600"/>
      <c r="AA89" s="600"/>
      <c r="AB89" s="716"/>
      <c r="AC89" s="716"/>
      <c r="AD89" s="933"/>
      <c r="AE89" s="716"/>
      <c r="AF89" s="720"/>
      <c r="AG89" s="935"/>
      <c r="AH89" s="935"/>
      <c r="AI89" s="750"/>
      <c r="AJ89" s="716"/>
      <c r="AK89" s="716"/>
      <c r="AL89" s="716"/>
    </row>
    <row r="90" spans="2:38" ht="84.75" customHeight="1" x14ac:dyDescent="0.2">
      <c r="B90" s="923"/>
      <c r="C90" s="923"/>
      <c r="D90" s="923"/>
      <c r="E90" s="942"/>
      <c r="F90" s="923"/>
      <c r="G90" s="926"/>
      <c r="H90" s="923"/>
      <c r="I90" s="926"/>
      <c r="J90" s="926"/>
      <c r="K90" s="926"/>
      <c r="L90" s="926"/>
      <c r="M90" s="928"/>
      <c r="N90" s="1012"/>
      <c r="O90" s="1009"/>
      <c r="P90" s="929"/>
      <c r="Q90" s="733"/>
      <c r="R90" s="736"/>
      <c r="S90" s="736"/>
      <c r="T90" s="736"/>
      <c r="U90" s="736"/>
      <c r="V90" s="736"/>
      <c r="W90" s="656" t="s">
        <v>2324</v>
      </c>
      <c r="X90" s="630" t="s">
        <v>2222</v>
      </c>
      <c r="Y90" s="600" t="s">
        <v>956</v>
      </c>
      <c r="Z90" s="600"/>
      <c r="AA90" s="600"/>
      <c r="AB90" s="716"/>
      <c r="AC90" s="716"/>
      <c r="AD90" s="933"/>
      <c r="AE90" s="716"/>
      <c r="AF90" s="720"/>
      <c r="AG90" s="935"/>
      <c r="AH90" s="935"/>
      <c r="AI90" s="750"/>
      <c r="AJ90" s="716"/>
      <c r="AK90" s="716"/>
      <c r="AL90" s="716"/>
    </row>
    <row r="91" spans="2:38" ht="84.75" customHeight="1" x14ac:dyDescent="0.2">
      <c r="B91" s="923"/>
      <c r="C91" s="923"/>
      <c r="D91" s="923"/>
      <c r="E91" s="942"/>
      <c r="F91" s="923"/>
      <c r="G91" s="926"/>
      <c r="H91" s="923"/>
      <c r="I91" s="926"/>
      <c r="J91" s="926"/>
      <c r="K91" s="926"/>
      <c r="L91" s="926"/>
      <c r="M91" s="928"/>
      <c r="N91" s="1012"/>
      <c r="O91" s="1009"/>
      <c r="P91" s="929"/>
      <c r="Q91" s="733"/>
      <c r="R91" s="736"/>
      <c r="S91" s="736"/>
      <c r="T91" s="736"/>
      <c r="U91" s="736"/>
      <c r="V91" s="736"/>
      <c r="W91" s="656" t="s">
        <v>2325</v>
      </c>
      <c r="X91" s="630" t="s">
        <v>2222</v>
      </c>
      <c r="Y91" s="600" t="s">
        <v>956</v>
      </c>
      <c r="Z91" s="600"/>
      <c r="AA91" s="600"/>
      <c r="AB91" s="716"/>
      <c r="AC91" s="716"/>
      <c r="AD91" s="933"/>
      <c r="AE91" s="716"/>
      <c r="AF91" s="720"/>
      <c r="AG91" s="935"/>
      <c r="AH91" s="935"/>
      <c r="AI91" s="750"/>
      <c r="AJ91" s="716"/>
      <c r="AK91" s="716"/>
      <c r="AL91" s="716"/>
    </row>
    <row r="92" spans="2:38" ht="119.25" customHeight="1" x14ac:dyDescent="0.2">
      <c r="B92" s="923"/>
      <c r="C92" s="923"/>
      <c r="D92" s="923"/>
      <c r="E92" s="942"/>
      <c r="F92" s="923"/>
      <c r="G92" s="926"/>
      <c r="H92" s="923"/>
      <c r="I92" s="926"/>
      <c r="J92" s="926"/>
      <c r="K92" s="926"/>
      <c r="L92" s="926"/>
      <c r="M92" s="928"/>
      <c r="N92" s="1012"/>
      <c r="O92" s="1009"/>
      <c r="P92" s="929"/>
      <c r="Q92" s="733"/>
      <c r="R92" s="736"/>
      <c r="S92" s="736"/>
      <c r="T92" s="736"/>
      <c r="U92" s="736"/>
      <c r="V92" s="736"/>
      <c r="W92" s="656" t="s">
        <v>2326</v>
      </c>
      <c r="X92" s="630" t="s">
        <v>2222</v>
      </c>
      <c r="Y92" s="600" t="s">
        <v>956</v>
      </c>
      <c r="Z92" s="600"/>
      <c r="AA92" s="600"/>
      <c r="AB92" s="716"/>
      <c r="AC92" s="716"/>
      <c r="AD92" s="933"/>
      <c r="AE92" s="716"/>
      <c r="AF92" s="720"/>
      <c r="AG92" s="935"/>
      <c r="AH92" s="935"/>
      <c r="AI92" s="750"/>
      <c r="AJ92" s="716"/>
      <c r="AK92" s="716"/>
      <c r="AL92" s="716"/>
    </row>
    <row r="93" spans="2:38" ht="68.25" customHeight="1" x14ac:dyDescent="0.2">
      <c r="B93" s="923"/>
      <c r="C93" s="923"/>
      <c r="D93" s="923"/>
      <c r="E93" s="942"/>
      <c r="F93" s="923"/>
      <c r="G93" s="926"/>
      <c r="H93" s="923"/>
      <c r="I93" s="926"/>
      <c r="J93" s="926"/>
      <c r="K93" s="926"/>
      <c r="L93" s="926"/>
      <c r="M93" s="928"/>
      <c r="N93" s="1012"/>
      <c r="O93" s="1009"/>
      <c r="P93" s="929"/>
      <c r="Q93" s="733"/>
      <c r="R93" s="736"/>
      <c r="S93" s="736"/>
      <c r="T93" s="736"/>
      <c r="U93" s="736"/>
      <c r="V93" s="736"/>
      <c r="W93" s="656" t="s">
        <v>2312</v>
      </c>
      <c r="X93" s="643" t="s">
        <v>2222</v>
      </c>
      <c r="Y93" s="600" t="s">
        <v>956</v>
      </c>
      <c r="Z93" s="600"/>
      <c r="AA93" s="600"/>
      <c r="AB93" s="716"/>
      <c r="AC93" s="716"/>
      <c r="AD93" s="933"/>
      <c r="AE93" s="716"/>
      <c r="AF93" s="720"/>
      <c r="AG93" s="935"/>
      <c r="AH93" s="935"/>
      <c r="AI93" s="750"/>
      <c r="AJ93" s="716"/>
      <c r="AK93" s="716"/>
      <c r="AL93" s="716"/>
    </row>
    <row r="94" spans="2:38" ht="63.75" customHeight="1" x14ac:dyDescent="0.2">
      <c r="B94" s="923"/>
      <c r="C94" s="923"/>
      <c r="D94" s="923"/>
      <c r="E94" s="942"/>
      <c r="F94" s="923"/>
      <c r="G94" s="926"/>
      <c r="H94" s="923"/>
      <c r="I94" s="926"/>
      <c r="J94" s="926"/>
      <c r="K94" s="926"/>
      <c r="L94" s="926"/>
      <c r="M94" s="928"/>
      <c r="N94" s="1012"/>
      <c r="O94" s="1009"/>
      <c r="P94" s="929"/>
      <c r="Q94" s="733"/>
      <c r="R94" s="736"/>
      <c r="S94" s="736"/>
      <c r="T94" s="736"/>
      <c r="U94" s="736"/>
      <c r="V94" s="736"/>
      <c r="W94" s="656" t="s">
        <v>2313</v>
      </c>
      <c r="X94" s="643" t="s">
        <v>2222</v>
      </c>
      <c r="Y94" s="600" t="s">
        <v>956</v>
      </c>
      <c r="Z94" s="600"/>
      <c r="AA94" s="600"/>
      <c r="AB94" s="716"/>
      <c r="AC94" s="716"/>
      <c r="AD94" s="933"/>
      <c r="AE94" s="716"/>
      <c r="AF94" s="720"/>
      <c r="AG94" s="935"/>
      <c r="AH94" s="935"/>
      <c r="AI94" s="750"/>
      <c r="AJ94" s="716"/>
      <c r="AK94" s="716"/>
      <c r="AL94" s="716"/>
    </row>
    <row r="95" spans="2:38" ht="121.5" customHeight="1" x14ac:dyDescent="0.2">
      <c r="B95" s="924"/>
      <c r="C95" s="924"/>
      <c r="D95" s="924"/>
      <c r="E95" s="943"/>
      <c r="F95" s="924"/>
      <c r="G95" s="927"/>
      <c r="H95" s="924"/>
      <c r="I95" s="927"/>
      <c r="J95" s="927"/>
      <c r="K95" s="927"/>
      <c r="L95" s="927"/>
      <c r="M95" s="928"/>
      <c r="N95" s="1013"/>
      <c r="O95" s="1010"/>
      <c r="P95" s="929"/>
      <c r="Q95" s="734"/>
      <c r="R95" s="737"/>
      <c r="S95" s="737"/>
      <c r="T95" s="737"/>
      <c r="U95" s="737"/>
      <c r="V95" s="737"/>
      <c r="W95" s="656" t="s">
        <v>2314</v>
      </c>
      <c r="X95" s="643" t="s">
        <v>2222</v>
      </c>
      <c r="Y95" s="600" t="s">
        <v>956</v>
      </c>
      <c r="Z95" s="111"/>
      <c r="AA95" s="111"/>
      <c r="AB95" s="706"/>
      <c r="AC95" s="706"/>
      <c r="AD95" s="702"/>
      <c r="AE95" s="706"/>
      <c r="AF95" s="700"/>
      <c r="AG95" s="936"/>
      <c r="AH95" s="936"/>
      <c r="AI95" s="727"/>
      <c r="AJ95" s="706"/>
      <c r="AK95" s="706"/>
      <c r="AL95" s="706"/>
    </row>
    <row r="96" spans="2:38" ht="15" customHeight="1" x14ac:dyDescent="0.2">
      <c r="B96" s="910" t="s">
        <v>429</v>
      </c>
      <c r="C96" s="910" t="s">
        <v>458</v>
      </c>
      <c r="D96" s="937">
        <v>0.2</v>
      </c>
      <c r="E96" s="717" t="s">
        <v>461</v>
      </c>
      <c r="F96" s="913">
        <v>0.33329999999999999</v>
      </c>
      <c r="G96" s="705" t="s">
        <v>460</v>
      </c>
      <c r="H96" s="913">
        <v>0.33329999999999999</v>
      </c>
      <c r="I96" s="705" t="s">
        <v>21</v>
      </c>
      <c r="J96" s="705">
        <v>7</v>
      </c>
      <c r="K96" s="705">
        <v>10</v>
      </c>
      <c r="L96" s="705" t="s">
        <v>582</v>
      </c>
      <c r="M96" s="938" t="s">
        <v>1042</v>
      </c>
      <c r="N96" s="817"/>
      <c r="O96" s="814">
        <f t="shared" ref="O96:O107" si="1">IF(U96=100,R96,R96*U96)</f>
        <v>0</v>
      </c>
      <c r="P96" s="808">
        <f>O96</f>
        <v>0</v>
      </c>
      <c r="Q96" s="820" t="s">
        <v>1042</v>
      </c>
      <c r="R96" s="788"/>
      <c r="S96" s="788"/>
      <c r="T96" s="788"/>
      <c r="U96" s="788"/>
      <c r="V96" s="788"/>
      <c r="W96" s="788" t="s">
        <v>1042</v>
      </c>
      <c r="X96" s="739"/>
      <c r="Y96" s="717"/>
      <c r="Z96" s="717"/>
      <c r="AA96" s="717"/>
      <c r="AB96" s="705"/>
      <c r="AC96" s="705"/>
      <c r="AD96" s="705"/>
      <c r="AE96" s="705"/>
      <c r="AF96" s="699"/>
      <c r="AG96" s="721"/>
      <c r="AH96" s="717"/>
      <c r="AI96" s="726"/>
      <c r="AJ96" s="705"/>
      <c r="AK96" s="705"/>
      <c r="AL96" s="705"/>
    </row>
    <row r="97" spans="2:38" ht="15" customHeight="1" x14ac:dyDescent="0.2">
      <c r="B97" s="911"/>
      <c r="C97" s="911"/>
      <c r="D97" s="911"/>
      <c r="E97" s="718"/>
      <c r="F97" s="911"/>
      <c r="G97" s="716"/>
      <c r="H97" s="911"/>
      <c r="I97" s="716"/>
      <c r="J97" s="716"/>
      <c r="K97" s="716"/>
      <c r="L97" s="716"/>
      <c r="M97" s="938"/>
      <c r="N97" s="818"/>
      <c r="O97" s="815">
        <f t="shared" si="1"/>
        <v>0</v>
      </c>
      <c r="P97" s="808"/>
      <c r="Q97" s="821"/>
      <c r="R97" s="789"/>
      <c r="S97" s="789"/>
      <c r="T97" s="789"/>
      <c r="U97" s="789"/>
      <c r="V97" s="789"/>
      <c r="W97" s="789"/>
      <c r="X97" s="945"/>
      <c r="Y97" s="718"/>
      <c r="Z97" s="718"/>
      <c r="AA97" s="718"/>
      <c r="AB97" s="716"/>
      <c r="AC97" s="716"/>
      <c r="AD97" s="716"/>
      <c r="AE97" s="716"/>
      <c r="AF97" s="720"/>
      <c r="AG97" s="722"/>
      <c r="AH97" s="718"/>
      <c r="AI97" s="750"/>
      <c r="AJ97" s="716"/>
      <c r="AK97" s="716"/>
      <c r="AL97" s="716"/>
    </row>
    <row r="98" spans="2:38" ht="15" customHeight="1" x14ac:dyDescent="0.2">
      <c r="B98" s="911"/>
      <c r="C98" s="911"/>
      <c r="D98" s="911"/>
      <c r="E98" s="718"/>
      <c r="F98" s="911"/>
      <c r="G98" s="716"/>
      <c r="H98" s="911"/>
      <c r="I98" s="716"/>
      <c r="J98" s="716"/>
      <c r="K98" s="716"/>
      <c r="L98" s="716"/>
      <c r="M98" s="938"/>
      <c r="N98" s="818"/>
      <c r="O98" s="815">
        <f t="shared" si="1"/>
        <v>0</v>
      </c>
      <c r="P98" s="808"/>
      <c r="Q98" s="821"/>
      <c r="R98" s="789"/>
      <c r="S98" s="789"/>
      <c r="T98" s="789"/>
      <c r="U98" s="789"/>
      <c r="V98" s="789"/>
      <c r="W98" s="789"/>
      <c r="X98" s="945"/>
      <c r="Y98" s="718"/>
      <c r="Z98" s="718"/>
      <c r="AA98" s="718"/>
      <c r="AB98" s="716"/>
      <c r="AC98" s="716"/>
      <c r="AD98" s="716"/>
      <c r="AE98" s="716"/>
      <c r="AF98" s="720"/>
      <c r="AG98" s="722"/>
      <c r="AH98" s="718"/>
      <c r="AI98" s="750"/>
      <c r="AJ98" s="716"/>
      <c r="AK98" s="716"/>
      <c r="AL98" s="716"/>
    </row>
    <row r="99" spans="2:38" ht="15" customHeight="1" x14ac:dyDescent="0.2">
      <c r="B99" s="912"/>
      <c r="C99" s="912"/>
      <c r="D99" s="912"/>
      <c r="E99" s="719"/>
      <c r="F99" s="912"/>
      <c r="G99" s="706"/>
      <c r="H99" s="912"/>
      <c r="I99" s="706"/>
      <c r="J99" s="706"/>
      <c r="K99" s="706"/>
      <c r="L99" s="706"/>
      <c r="M99" s="938"/>
      <c r="N99" s="819"/>
      <c r="O99" s="816">
        <f t="shared" si="1"/>
        <v>0</v>
      </c>
      <c r="P99" s="808"/>
      <c r="Q99" s="822"/>
      <c r="R99" s="790"/>
      <c r="S99" s="790"/>
      <c r="T99" s="790"/>
      <c r="U99" s="790"/>
      <c r="V99" s="790"/>
      <c r="W99" s="790"/>
      <c r="X99" s="740"/>
      <c r="Y99" s="719"/>
      <c r="Z99" s="719"/>
      <c r="AA99" s="719"/>
      <c r="AB99" s="706"/>
      <c r="AC99" s="706"/>
      <c r="AD99" s="706"/>
      <c r="AE99" s="706"/>
      <c r="AF99" s="700"/>
      <c r="AG99" s="723"/>
      <c r="AH99" s="719"/>
      <c r="AI99" s="727"/>
      <c r="AJ99" s="706"/>
      <c r="AK99" s="706"/>
      <c r="AL99" s="706"/>
    </row>
    <row r="100" spans="2:38" ht="15" customHeight="1" x14ac:dyDescent="0.2">
      <c r="B100" s="910" t="s">
        <v>429</v>
      </c>
      <c r="C100" s="910" t="s">
        <v>458</v>
      </c>
      <c r="D100" s="937">
        <v>0.2</v>
      </c>
      <c r="E100" s="705" t="s">
        <v>457</v>
      </c>
      <c r="F100" s="944">
        <v>0.5</v>
      </c>
      <c r="G100" s="705" t="s">
        <v>459</v>
      </c>
      <c r="H100" s="944">
        <v>0.5</v>
      </c>
      <c r="I100" s="705" t="s">
        <v>21</v>
      </c>
      <c r="J100" s="705">
        <v>2058</v>
      </c>
      <c r="K100" s="705">
        <v>2264</v>
      </c>
      <c r="L100" s="705" t="s">
        <v>582</v>
      </c>
      <c r="M100" s="938" t="s">
        <v>1042</v>
      </c>
      <c r="N100" s="817"/>
      <c r="O100" s="814">
        <f t="shared" si="1"/>
        <v>0</v>
      </c>
      <c r="P100" s="808">
        <f>O100</f>
        <v>0</v>
      </c>
      <c r="Q100" s="820" t="s">
        <v>1042</v>
      </c>
      <c r="R100" s="788"/>
      <c r="S100" s="788"/>
      <c r="T100" s="788"/>
      <c r="U100" s="788"/>
      <c r="V100" s="788"/>
      <c r="W100" s="788" t="s">
        <v>1042</v>
      </c>
      <c r="X100" s="739"/>
      <c r="Y100" s="717"/>
      <c r="Z100" s="717"/>
      <c r="AA100" s="717"/>
      <c r="AB100" s="705"/>
      <c r="AC100" s="705"/>
      <c r="AD100" s="705"/>
      <c r="AE100" s="705"/>
      <c r="AF100" s="699"/>
      <c r="AG100" s="721"/>
      <c r="AH100" s="717"/>
      <c r="AI100" s="726"/>
      <c r="AJ100" s="705"/>
      <c r="AK100" s="705"/>
      <c r="AL100" s="705"/>
    </row>
    <row r="101" spans="2:38" ht="15" customHeight="1" x14ac:dyDescent="0.2">
      <c r="B101" s="911"/>
      <c r="C101" s="911"/>
      <c r="D101" s="911"/>
      <c r="E101" s="716"/>
      <c r="F101" s="718"/>
      <c r="G101" s="716"/>
      <c r="H101" s="718"/>
      <c r="I101" s="716"/>
      <c r="J101" s="716"/>
      <c r="K101" s="716"/>
      <c r="L101" s="716"/>
      <c r="M101" s="938"/>
      <c r="N101" s="818"/>
      <c r="O101" s="815">
        <f t="shared" si="1"/>
        <v>0</v>
      </c>
      <c r="P101" s="808"/>
      <c r="Q101" s="821"/>
      <c r="R101" s="789"/>
      <c r="S101" s="789"/>
      <c r="T101" s="789"/>
      <c r="U101" s="789"/>
      <c r="V101" s="789"/>
      <c r="W101" s="789"/>
      <c r="X101" s="945"/>
      <c r="Y101" s="718"/>
      <c r="Z101" s="719"/>
      <c r="AA101" s="719"/>
      <c r="AB101" s="716"/>
      <c r="AC101" s="716"/>
      <c r="AD101" s="716"/>
      <c r="AE101" s="716"/>
      <c r="AF101" s="720"/>
      <c r="AG101" s="722"/>
      <c r="AH101" s="718"/>
      <c r="AI101" s="750"/>
      <c r="AJ101" s="716"/>
      <c r="AK101" s="716"/>
      <c r="AL101" s="716"/>
    </row>
    <row r="102" spans="2:38" ht="15" customHeight="1" x14ac:dyDescent="0.2">
      <c r="B102" s="911"/>
      <c r="C102" s="911"/>
      <c r="D102" s="911"/>
      <c r="E102" s="716"/>
      <c r="F102" s="718"/>
      <c r="G102" s="716"/>
      <c r="H102" s="718"/>
      <c r="I102" s="716"/>
      <c r="J102" s="716"/>
      <c r="K102" s="716"/>
      <c r="L102" s="716"/>
      <c r="M102" s="938"/>
      <c r="N102" s="818"/>
      <c r="O102" s="815">
        <f t="shared" si="1"/>
        <v>0</v>
      </c>
      <c r="P102" s="808"/>
      <c r="Q102" s="821"/>
      <c r="R102" s="789"/>
      <c r="S102" s="789"/>
      <c r="T102" s="789"/>
      <c r="U102" s="789"/>
      <c r="V102" s="789"/>
      <c r="W102" s="789"/>
      <c r="X102" s="945"/>
      <c r="Y102" s="718"/>
      <c r="Z102" s="717"/>
      <c r="AA102" s="717"/>
      <c r="AB102" s="716"/>
      <c r="AC102" s="716"/>
      <c r="AD102" s="716"/>
      <c r="AE102" s="716"/>
      <c r="AF102" s="720"/>
      <c r="AG102" s="722"/>
      <c r="AH102" s="718"/>
      <c r="AI102" s="750"/>
      <c r="AJ102" s="716"/>
      <c r="AK102" s="716"/>
      <c r="AL102" s="716"/>
    </row>
    <row r="103" spans="2:38" ht="15" customHeight="1" x14ac:dyDescent="0.2">
      <c r="B103" s="912"/>
      <c r="C103" s="912"/>
      <c r="D103" s="912"/>
      <c r="E103" s="706"/>
      <c r="F103" s="719"/>
      <c r="G103" s="706"/>
      <c r="H103" s="719"/>
      <c r="I103" s="706"/>
      <c r="J103" s="706"/>
      <c r="K103" s="706"/>
      <c r="L103" s="706"/>
      <c r="M103" s="938"/>
      <c r="N103" s="819"/>
      <c r="O103" s="816">
        <f t="shared" si="1"/>
        <v>0</v>
      </c>
      <c r="P103" s="808"/>
      <c r="Q103" s="822"/>
      <c r="R103" s="790"/>
      <c r="S103" s="790"/>
      <c r="T103" s="790"/>
      <c r="U103" s="790"/>
      <c r="V103" s="790"/>
      <c r="W103" s="790"/>
      <c r="X103" s="740"/>
      <c r="Y103" s="719"/>
      <c r="Z103" s="719"/>
      <c r="AA103" s="719"/>
      <c r="AB103" s="706"/>
      <c r="AC103" s="706"/>
      <c r="AD103" s="706"/>
      <c r="AE103" s="706"/>
      <c r="AF103" s="700"/>
      <c r="AG103" s="723"/>
      <c r="AH103" s="719"/>
      <c r="AI103" s="727"/>
      <c r="AJ103" s="706"/>
      <c r="AK103" s="706"/>
      <c r="AL103" s="706"/>
    </row>
    <row r="104" spans="2:38" ht="44.25" customHeight="1" x14ac:dyDescent="0.2">
      <c r="B104" s="946" t="s">
        <v>429</v>
      </c>
      <c r="C104" s="946" t="s">
        <v>458</v>
      </c>
      <c r="D104" s="949">
        <v>0.2</v>
      </c>
      <c r="E104" s="950" t="s">
        <v>457</v>
      </c>
      <c r="F104" s="953">
        <v>0.5</v>
      </c>
      <c r="G104" s="950" t="s">
        <v>456</v>
      </c>
      <c r="H104" s="953">
        <v>0.5</v>
      </c>
      <c r="I104" s="950" t="s">
        <v>21</v>
      </c>
      <c r="J104" s="950">
        <v>38</v>
      </c>
      <c r="K104" s="950">
        <v>40</v>
      </c>
      <c r="L104" s="950" t="s">
        <v>582</v>
      </c>
      <c r="M104" s="954">
        <v>2</v>
      </c>
      <c r="N104" s="965">
        <f>M104*P104</f>
        <v>2</v>
      </c>
      <c r="O104" s="962">
        <f>SUMPRODUCT(R104*(V104))</f>
        <v>0.5</v>
      </c>
      <c r="P104" s="955">
        <f>SUMPRODUCT(R104*(U104:V107))</f>
        <v>1</v>
      </c>
      <c r="Q104" s="956" t="s">
        <v>977</v>
      </c>
      <c r="R104" s="959">
        <v>1</v>
      </c>
      <c r="S104" s="959"/>
      <c r="T104" s="959"/>
      <c r="U104" s="959">
        <v>0.5</v>
      </c>
      <c r="V104" s="959">
        <v>0.5</v>
      </c>
      <c r="W104" s="738" t="s">
        <v>2327</v>
      </c>
      <c r="X104" s="741" t="s">
        <v>2328</v>
      </c>
      <c r="Y104" s="717" t="s">
        <v>956</v>
      </c>
      <c r="Z104" s="717"/>
      <c r="AA104" s="717"/>
      <c r="AB104" s="705"/>
      <c r="AC104" s="705"/>
      <c r="AD104" s="701"/>
      <c r="AE104" s="701"/>
      <c r="AF104" s="699"/>
      <c r="AG104" s="721"/>
      <c r="AH104" s="717"/>
      <c r="AI104" s="726"/>
      <c r="AJ104" s="705" t="s">
        <v>10</v>
      </c>
      <c r="AK104" s="705" t="s">
        <v>961</v>
      </c>
      <c r="AL104" s="705"/>
    </row>
    <row r="105" spans="2:38" ht="15" customHeight="1" x14ac:dyDescent="0.2">
      <c r="B105" s="947"/>
      <c r="C105" s="947"/>
      <c r="D105" s="947"/>
      <c r="E105" s="951"/>
      <c r="F105" s="951"/>
      <c r="G105" s="951"/>
      <c r="H105" s="951"/>
      <c r="I105" s="951"/>
      <c r="J105" s="951"/>
      <c r="K105" s="951"/>
      <c r="L105" s="951"/>
      <c r="M105" s="954"/>
      <c r="N105" s="966"/>
      <c r="O105" s="963">
        <f t="shared" si="1"/>
        <v>0</v>
      </c>
      <c r="P105" s="955"/>
      <c r="Q105" s="957"/>
      <c r="R105" s="960"/>
      <c r="S105" s="960"/>
      <c r="T105" s="960"/>
      <c r="U105" s="960"/>
      <c r="V105" s="960"/>
      <c r="W105" s="738"/>
      <c r="X105" s="741"/>
      <c r="Y105" s="718"/>
      <c r="Z105" s="718"/>
      <c r="AA105" s="718"/>
      <c r="AB105" s="716"/>
      <c r="AC105" s="716"/>
      <c r="AD105" s="933"/>
      <c r="AE105" s="933"/>
      <c r="AF105" s="720"/>
      <c r="AG105" s="722"/>
      <c r="AH105" s="718"/>
      <c r="AI105" s="750"/>
      <c r="AJ105" s="716"/>
      <c r="AK105" s="716"/>
      <c r="AL105" s="716"/>
    </row>
    <row r="106" spans="2:38" ht="40.5" customHeight="1" x14ac:dyDescent="0.2">
      <c r="B106" s="947"/>
      <c r="C106" s="947"/>
      <c r="D106" s="947"/>
      <c r="E106" s="951"/>
      <c r="F106" s="951"/>
      <c r="G106" s="951"/>
      <c r="H106" s="951"/>
      <c r="I106" s="951"/>
      <c r="J106" s="951"/>
      <c r="K106" s="951"/>
      <c r="L106" s="951"/>
      <c r="M106" s="954"/>
      <c r="N106" s="966"/>
      <c r="O106" s="963">
        <f t="shared" si="1"/>
        <v>0</v>
      </c>
      <c r="P106" s="955"/>
      <c r="Q106" s="957"/>
      <c r="R106" s="960"/>
      <c r="S106" s="960"/>
      <c r="T106" s="960"/>
      <c r="U106" s="960"/>
      <c r="V106" s="960"/>
      <c r="W106" s="738" t="s">
        <v>2329</v>
      </c>
      <c r="X106" s="741" t="s">
        <v>2330</v>
      </c>
      <c r="Y106" s="718"/>
      <c r="Z106" s="718"/>
      <c r="AA106" s="718"/>
      <c r="AB106" s="716"/>
      <c r="AC106" s="716"/>
      <c r="AD106" s="933"/>
      <c r="AE106" s="933"/>
      <c r="AF106" s="720"/>
      <c r="AG106" s="722"/>
      <c r="AH106" s="718"/>
      <c r="AI106" s="750"/>
      <c r="AJ106" s="716"/>
      <c r="AK106" s="716"/>
      <c r="AL106" s="716"/>
    </row>
    <row r="107" spans="2:38" ht="30.75" customHeight="1" x14ac:dyDescent="0.2">
      <c r="B107" s="948"/>
      <c r="C107" s="948"/>
      <c r="D107" s="948"/>
      <c r="E107" s="952"/>
      <c r="F107" s="952"/>
      <c r="G107" s="952"/>
      <c r="H107" s="952"/>
      <c r="I107" s="952"/>
      <c r="J107" s="952"/>
      <c r="K107" s="952"/>
      <c r="L107" s="952"/>
      <c r="M107" s="954"/>
      <c r="N107" s="967"/>
      <c r="O107" s="964">
        <f t="shared" si="1"/>
        <v>0</v>
      </c>
      <c r="P107" s="955"/>
      <c r="Q107" s="958"/>
      <c r="R107" s="961"/>
      <c r="S107" s="961"/>
      <c r="T107" s="961"/>
      <c r="U107" s="961"/>
      <c r="V107" s="961"/>
      <c r="W107" s="738"/>
      <c r="X107" s="741"/>
      <c r="Y107" s="719"/>
      <c r="Z107" s="719"/>
      <c r="AA107" s="719"/>
      <c r="AB107" s="706"/>
      <c r="AC107" s="706"/>
      <c r="AD107" s="702"/>
      <c r="AE107" s="702"/>
      <c r="AF107" s="700"/>
      <c r="AG107" s="723"/>
      <c r="AH107" s="719"/>
      <c r="AI107" s="727"/>
      <c r="AJ107" s="706"/>
      <c r="AK107" s="706"/>
      <c r="AL107" s="706"/>
    </row>
    <row r="108" spans="2:38" ht="222.75" customHeight="1" x14ac:dyDescent="0.2">
      <c r="B108" s="774" t="s">
        <v>429</v>
      </c>
      <c r="C108" s="774" t="s">
        <v>453</v>
      </c>
      <c r="D108" s="769">
        <v>0.33329999999999999</v>
      </c>
      <c r="E108" s="771" t="s">
        <v>452</v>
      </c>
      <c r="F108" s="769">
        <v>0.33329999999999999</v>
      </c>
      <c r="G108" s="771" t="s">
        <v>455</v>
      </c>
      <c r="H108" s="769">
        <v>0.33329999999999999</v>
      </c>
      <c r="I108" s="771" t="s">
        <v>21</v>
      </c>
      <c r="J108" s="771">
        <v>4516</v>
      </c>
      <c r="K108" s="771">
        <v>5000</v>
      </c>
      <c r="L108" s="771" t="s">
        <v>582</v>
      </c>
      <c r="M108" s="707">
        <v>4637</v>
      </c>
      <c r="N108" s="713">
        <f>M108*P108</f>
        <v>4636.5362999999998</v>
      </c>
      <c r="O108" s="710">
        <f>SUMPRODUCT(R108:R112*(V108:V112))</f>
        <v>0.66659999999999997</v>
      </c>
      <c r="P108" s="710">
        <f>SUMPRODUCT(R108:R112*(U108:V112))</f>
        <v>0.99990000000000001</v>
      </c>
      <c r="Q108" s="670" t="s">
        <v>999</v>
      </c>
      <c r="R108" s="671">
        <v>0.33329999999999999</v>
      </c>
      <c r="S108" s="671"/>
      <c r="T108" s="671"/>
      <c r="U108" s="671">
        <v>0.5</v>
      </c>
      <c r="V108" s="671">
        <v>0.5</v>
      </c>
      <c r="W108" s="644" t="s">
        <v>2342</v>
      </c>
      <c r="X108" s="643" t="s">
        <v>2331</v>
      </c>
      <c r="Y108" s="106" t="s">
        <v>956</v>
      </c>
      <c r="Z108" s="106"/>
      <c r="AA108" s="106"/>
      <c r="AB108" s="107" t="s">
        <v>978</v>
      </c>
      <c r="AC108" s="107" t="s">
        <v>968</v>
      </c>
      <c r="AD108" s="691" t="s">
        <v>969</v>
      </c>
      <c r="AE108" s="691" t="s">
        <v>971</v>
      </c>
      <c r="AF108" s="601">
        <v>150184870</v>
      </c>
      <c r="AG108" s="602">
        <v>109177750</v>
      </c>
      <c r="AH108" s="602">
        <v>109177750</v>
      </c>
      <c r="AI108" s="598">
        <f>AH108/AG108</f>
        <v>1</v>
      </c>
      <c r="AJ108" s="705" t="s">
        <v>10</v>
      </c>
      <c r="AK108" s="705" t="s">
        <v>961</v>
      </c>
      <c r="AL108" s="107"/>
    </row>
    <row r="109" spans="2:38" ht="146.25" customHeight="1" x14ac:dyDescent="0.2">
      <c r="B109" s="770"/>
      <c r="C109" s="770"/>
      <c r="D109" s="770"/>
      <c r="E109" s="772"/>
      <c r="F109" s="770"/>
      <c r="G109" s="772"/>
      <c r="H109" s="770"/>
      <c r="I109" s="772"/>
      <c r="J109" s="772"/>
      <c r="K109" s="772"/>
      <c r="L109" s="772"/>
      <c r="M109" s="708"/>
      <c r="N109" s="714"/>
      <c r="O109" s="711"/>
      <c r="P109" s="711"/>
      <c r="Q109" s="776" t="s">
        <v>2153</v>
      </c>
      <c r="R109" s="742">
        <v>0.33329999999999999</v>
      </c>
      <c r="S109" s="742"/>
      <c r="T109" s="742"/>
      <c r="U109" s="742">
        <v>0.5</v>
      </c>
      <c r="V109" s="742">
        <v>0.5</v>
      </c>
      <c r="W109" s="746" t="s">
        <v>2332</v>
      </c>
      <c r="X109" s="744" t="s">
        <v>2202</v>
      </c>
      <c r="Y109" s="717" t="s">
        <v>956</v>
      </c>
      <c r="Z109" s="717"/>
      <c r="AA109" s="717"/>
      <c r="AB109" s="705" t="s">
        <v>967</v>
      </c>
      <c r="AC109" s="107" t="s">
        <v>968</v>
      </c>
      <c r="AD109" s="691" t="s">
        <v>969</v>
      </c>
      <c r="AE109" s="691" t="s">
        <v>971</v>
      </c>
      <c r="AF109" s="601">
        <v>290880819</v>
      </c>
      <c r="AG109" s="602">
        <v>246171000</v>
      </c>
      <c r="AH109" s="602">
        <v>246171000</v>
      </c>
      <c r="AI109" s="598">
        <f t="shared" ref="AI109:AI111" si="2">AH109/AG109</f>
        <v>1</v>
      </c>
      <c r="AJ109" s="716"/>
      <c r="AK109" s="716"/>
      <c r="AL109" s="107"/>
    </row>
    <row r="110" spans="2:38" ht="132.75" customHeight="1" x14ac:dyDescent="0.2">
      <c r="B110" s="770"/>
      <c r="C110" s="770"/>
      <c r="D110" s="770"/>
      <c r="E110" s="772"/>
      <c r="F110" s="770"/>
      <c r="G110" s="772"/>
      <c r="H110" s="770"/>
      <c r="I110" s="772"/>
      <c r="J110" s="772"/>
      <c r="K110" s="772"/>
      <c r="L110" s="772"/>
      <c r="M110" s="708"/>
      <c r="N110" s="714"/>
      <c r="O110" s="711"/>
      <c r="P110" s="711"/>
      <c r="Q110" s="777"/>
      <c r="R110" s="743"/>
      <c r="S110" s="743"/>
      <c r="T110" s="743"/>
      <c r="U110" s="743"/>
      <c r="V110" s="743"/>
      <c r="W110" s="747"/>
      <c r="X110" s="745"/>
      <c r="Y110" s="719"/>
      <c r="Z110" s="719"/>
      <c r="AA110" s="719"/>
      <c r="AB110" s="716"/>
      <c r="AC110" s="107" t="s">
        <v>972</v>
      </c>
      <c r="AD110" s="689" t="s">
        <v>973</v>
      </c>
      <c r="AE110" s="689" t="s">
        <v>979</v>
      </c>
      <c r="AF110" s="108">
        <v>0</v>
      </c>
      <c r="AG110" s="603">
        <f>400000000-234102000</f>
        <v>165898000</v>
      </c>
      <c r="AH110" s="603">
        <v>165898000</v>
      </c>
      <c r="AI110" s="598">
        <f t="shared" si="2"/>
        <v>1</v>
      </c>
      <c r="AJ110" s="716"/>
      <c r="AK110" s="716"/>
      <c r="AL110" s="107"/>
    </row>
    <row r="111" spans="2:38" ht="409.6" customHeight="1" x14ac:dyDescent="0.2">
      <c r="B111" s="770"/>
      <c r="C111" s="770"/>
      <c r="D111" s="770"/>
      <c r="E111" s="772"/>
      <c r="F111" s="770"/>
      <c r="G111" s="772"/>
      <c r="H111" s="770"/>
      <c r="I111" s="772"/>
      <c r="J111" s="772"/>
      <c r="K111" s="772"/>
      <c r="L111" s="772"/>
      <c r="M111" s="708"/>
      <c r="N111" s="714"/>
      <c r="O111" s="711"/>
      <c r="P111" s="711"/>
      <c r="Q111" s="778" t="s">
        <v>2154</v>
      </c>
      <c r="R111" s="742">
        <v>0.33329999999999999</v>
      </c>
      <c r="S111" s="742"/>
      <c r="T111" s="742"/>
      <c r="U111" s="742">
        <v>0</v>
      </c>
      <c r="V111" s="742">
        <v>1</v>
      </c>
      <c r="W111" s="748" t="s">
        <v>2255</v>
      </c>
      <c r="X111" s="739" t="s">
        <v>2256</v>
      </c>
      <c r="Y111" s="717" t="s">
        <v>956</v>
      </c>
      <c r="Z111" s="106"/>
      <c r="AA111" s="106"/>
      <c r="AB111" s="716"/>
      <c r="AC111" s="705" t="s">
        <v>972</v>
      </c>
      <c r="AD111" s="703" t="s">
        <v>980</v>
      </c>
      <c r="AE111" s="701" t="s">
        <v>981</v>
      </c>
      <c r="AF111" s="699">
        <v>0</v>
      </c>
      <c r="AG111" s="697">
        <f>116600000-60600000</f>
        <v>56000000</v>
      </c>
      <c r="AH111" s="697">
        <v>56000000</v>
      </c>
      <c r="AI111" s="726">
        <f t="shared" si="2"/>
        <v>1</v>
      </c>
      <c r="AJ111" s="716"/>
      <c r="AK111" s="716"/>
      <c r="AL111" s="107"/>
    </row>
    <row r="112" spans="2:38" ht="195" customHeight="1" x14ac:dyDescent="0.2">
      <c r="B112" s="775"/>
      <c r="C112" s="775"/>
      <c r="D112" s="672"/>
      <c r="E112" s="773"/>
      <c r="F112" s="672"/>
      <c r="G112" s="773"/>
      <c r="H112" s="672"/>
      <c r="I112" s="773"/>
      <c r="J112" s="773"/>
      <c r="K112" s="773"/>
      <c r="L112" s="773"/>
      <c r="M112" s="709"/>
      <c r="N112" s="715"/>
      <c r="O112" s="712"/>
      <c r="P112" s="712"/>
      <c r="Q112" s="779"/>
      <c r="R112" s="743"/>
      <c r="S112" s="743"/>
      <c r="T112" s="743"/>
      <c r="U112" s="743"/>
      <c r="V112" s="743"/>
      <c r="W112" s="749"/>
      <c r="X112" s="740"/>
      <c r="Y112" s="719"/>
      <c r="Z112" s="628"/>
      <c r="AA112" s="628"/>
      <c r="AB112" s="706"/>
      <c r="AC112" s="706"/>
      <c r="AD112" s="704"/>
      <c r="AE112" s="702"/>
      <c r="AF112" s="700"/>
      <c r="AG112" s="698"/>
      <c r="AH112" s="698"/>
      <c r="AI112" s="727"/>
      <c r="AJ112" s="706"/>
      <c r="AK112" s="706"/>
      <c r="AL112" s="632"/>
    </row>
    <row r="113" spans="2:38" ht="15" customHeight="1" x14ac:dyDescent="0.2">
      <c r="B113" s="798" t="s">
        <v>429</v>
      </c>
      <c r="C113" s="798" t="s">
        <v>453</v>
      </c>
      <c r="D113" s="780">
        <v>0.33329999999999999</v>
      </c>
      <c r="E113" s="782" t="s">
        <v>452</v>
      </c>
      <c r="F113" s="780">
        <v>0.33329999999999999</v>
      </c>
      <c r="G113" s="782" t="s">
        <v>454</v>
      </c>
      <c r="H113" s="780">
        <v>0.33329999999999999</v>
      </c>
      <c r="I113" s="782" t="s">
        <v>21</v>
      </c>
      <c r="J113" s="782">
        <v>628</v>
      </c>
      <c r="K113" s="782">
        <v>690</v>
      </c>
      <c r="L113" s="782" t="s">
        <v>582</v>
      </c>
      <c r="M113" s="784">
        <v>643</v>
      </c>
      <c r="N113" s="974">
        <f>M113*P113</f>
        <v>340.79</v>
      </c>
      <c r="O113" s="972">
        <f>SUMPRODUCT(R113*(V113))</f>
        <v>0</v>
      </c>
      <c r="P113" s="785">
        <f>SUMPRODUCT(R113*(U113:V114))</f>
        <v>0.53</v>
      </c>
      <c r="Q113" s="786" t="s">
        <v>982</v>
      </c>
      <c r="R113" s="970">
        <v>1</v>
      </c>
      <c r="S113" s="970"/>
      <c r="T113" s="970"/>
      <c r="U113" s="970">
        <v>0.53</v>
      </c>
      <c r="V113" s="970">
        <v>0</v>
      </c>
      <c r="W113" s="748" t="s">
        <v>2354</v>
      </c>
      <c r="X113" s="739" t="s">
        <v>2204</v>
      </c>
      <c r="Y113" s="717" t="s">
        <v>956</v>
      </c>
      <c r="Z113" s="717"/>
      <c r="AA113" s="717"/>
      <c r="AB113" s="705"/>
      <c r="AC113" s="705"/>
      <c r="AD113" s="705"/>
      <c r="AE113" s="705"/>
      <c r="AF113" s="699"/>
      <c r="AG113" s="721"/>
      <c r="AH113" s="717"/>
      <c r="AI113" s="726"/>
      <c r="AJ113" s="705" t="s">
        <v>10</v>
      </c>
      <c r="AK113" s="705" t="s">
        <v>961</v>
      </c>
      <c r="AL113" s="107"/>
    </row>
    <row r="114" spans="2:38" ht="57" customHeight="1" x14ac:dyDescent="0.2">
      <c r="B114" s="781"/>
      <c r="C114" s="781"/>
      <c r="D114" s="781"/>
      <c r="E114" s="783"/>
      <c r="F114" s="781"/>
      <c r="G114" s="783"/>
      <c r="H114" s="781"/>
      <c r="I114" s="783"/>
      <c r="J114" s="783"/>
      <c r="K114" s="783"/>
      <c r="L114" s="783"/>
      <c r="M114" s="784"/>
      <c r="N114" s="975"/>
      <c r="O114" s="973">
        <f t="shared" ref="O114" si="3">IF(U114=100,R114,U114*R114)</f>
        <v>0</v>
      </c>
      <c r="P114" s="785"/>
      <c r="Q114" s="787"/>
      <c r="R114" s="971"/>
      <c r="S114" s="971"/>
      <c r="T114" s="971"/>
      <c r="U114" s="971"/>
      <c r="V114" s="971"/>
      <c r="W114" s="749"/>
      <c r="X114" s="740"/>
      <c r="Y114" s="719"/>
      <c r="Z114" s="719"/>
      <c r="AA114" s="719"/>
      <c r="AB114" s="706"/>
      <c r="AC114" s="706"/>
      <c r="AD114" s="706"/>
      <c r="AE114" s="706"/>
      <c r="AF114" s="700"/>
      <c r="AG114" s="723"/>
      <c r="AH114" s="719"/>
      <c r="AI114" s="727"/>
      <c r="AJ114" s="716"/>
      <c r="AK114" s="716"/>
      <c r="AL114" s="107"/>
    </row>
    <row r="115" spans="2:38" ht="330" x14ac:dyDescent="0.2">
      <c r="B115" s="799" t="s">
        <v>429</v>
      </c>
      <c r="C115" s="799" t="s">
        <v>453</v>
      </c>
      <c r="D115" s="801">
        <v>0.33329999999999999</v>
      </c>
      <c r="E115" s="802" t="s">
        <v>452</v>
      </c>
      <c r="F115" s="801">
        <v>0.33329999999999999</v>
      </c>
      <c r="G115" s="802" t="s">
        <v>451</v>
      </c>
      <c r="H115" s="801">
        <v>0.33329999999999999</v>
      </c>
      <c r="I115" s="802" t="s">
        <v>21</v>
      </c>
      <c r="J115" s="802">
        <v>2033</v>
      </c>
      <c r="K115" s="802">
        <v>2336</v>
      </c>
      <c r="L115" s="802" t="s">
        <v>582</v>
      </c>
      <c r="M115" s="968">
        <v>2108</v>
      </c>
      <c r="N115" s="979">
        <f>M115*P115</f>
        <v>2108</v>
      </c>
      <c r="O115" s="976">
        <f>SUMPRODUCT(R115:R118*(V115:V118))</f>
        <v>0.72499999999999998</v>
      </c>
      <c r="P115" s="969">
        <f>SUMPRODUCT(R115:R118*(U115:V118))</f>
        <v>1</v>
      </c>
      <c r="Q115" s="673" t="s">
        <v>983</v>
      </c>
      <c r="R115" s="674">
        <v>0.25</v>
      </c>
      <c r="S115" s="674"/>
      <c r="T115" s="674"/>
      <c r="U115" s="674">
        <v>0.5</v>
      </c>
      <c r="V115" s="674">
        <v>0.5</v>
      </c>
      <c r="W115" s="644" t="s">
        <v>2345</v>
      </c>
      <c r="X115" s="643" t="s">
        <v>2333</v>
      </c>
      <c r="Y115" s="106" t="s">
        <v>956</v>
      </c>
      <c r="Z115" s="106"/>
      <c r="AA115" s="106"/>
      <c r="AB115" s="107" t="s">
        <v>978</v>
      </c>
      <c r="AC115" s="107" t="s">
        <v>968</v>
      </c>
      <c r="AD115" s="691" t="s">
        <v>969</v>
      </c>
      <c r="AE115" s="691" t="s">
        <v>971</v>
      </c>
      <c r="AF115" s="601">
        <v>149107417</v>
      </c>
      <c r="AG115" s="602">
        <v>109177750</v>
      </c>
      <c r="AH115" s="602">
        <v>109177750</v>
      </c>
      <c r="AI115" s="598">
        <f t="shared" ref="AI115:AI116" si="4">AH115/AG115</f>
        <v>1</v>
      </c>
      <c r="AJ115" s="705" t="s">
        <v>10</v>
      </c>
      <c r="AK115" s="705" t="s">
        <v>961</v>
      </c>
      <c r="AL115" s="107"/>
    </row>
    <row r="116" spans="2:38" ht="382.5" customHeight="1" x14ac:dyDescent="0.2">
      <c r="B116" s="800"/>
      <c r="C116" s="800"/>
      <c r="D116" s="800"/>
      <c r="E116" s="803"/>
      <c r="F116" s="800"/>
      <c r="G116" s="803"/>
      <c r="H116" s="800"/>
      <c r="I116" s="803"/>
      <c r="J116" s="803"/>
      <c r="K116" s="803"/>
      <c r="L116" s="803"/>
      <c r="M116" s="968"/>
      <c r="N116" s="980"/>
      <c r="O116" s="977"/>
      <c r="P116" s="969"/>
      <c r="Q116" s="673" t="s">
        <v>1178</v>
      </c>
      <c r="R116" s="674">
        <v>0.25</v>
      </c>
      <c r="S116" s="674"/>
      <c r="T116" s="674"/>
      <c r="U116" s="674">
        <v>0.6</v>
      </c>
      <c r="V116" s="674">
        <v>0.4</v>
      </c>
      <c r="W116" s="644" t="s">
        <v>2356</v>
      </c>
      <c r="X116" s="612" t="s">
        <v>2203</v>
      </c>
      <c r="Y116" s="106" t="s">
        <v>956</v>
      </c>
      <c r="Z116" s="106"/>
      <c r="AA116" s="106"/>
      <c r="AB116" s="107" t="s">
        <v>967</v>
      </c>
      <c r="AC116" s="107" t="s">
        <v>968</v>
      </c>
      <c r="AD116" s="691" t="s">
        <v>969</v>
      </c>
      <c r="AE116" s="691" t="s">
        <v>971</v>
      </c>
      <c r="AF116" s="601">
        <v>0</v>
      </c>
      <c r="AG116" s="602">
        <v>17782170</v>
      </c>
      <c r="AH116" s="602">
        <v>17782170</v>
      </c>
      <c r="AI116" s="598">
        <f t="shared" si="4"/>
        <v>1</v>
      </c>
      <c r="AJ116" s="716"/>
      <c r="AK116" s="716"/>
      <c r="AL116" s="107"/>
    </row>
    <row r="117" spans="2:38" ht="153" customHeight="1" x14ac:dyDescent="0.2">
      <c r="B117" s="800"/>
      <c r="C117" s="800"/>
      <c r="D117" s="800"/>
      <c r="E117" s="803"/>
      <c r="F117" s="800"/>
      <c r="G117" s="803"/>
      <c r="H117" s="800"/>
      <c r="I117" s="803"/>
      <c r="J117" s="803"/>
      <c r="K117" s="803"/>
      <c r="L117" s="803"/>
      <c r="M117" s="968"/>
      <c r="N117" s="980"/>
      <c r="O117" s="977"/>
      <c r="P117" s="969"/>
      <c r="Q117" s="673" t="s">
        <v>984</v>
      </c>
      <c r="R117" s="674">
        <v>0.25</v>
      </c>
      <c r="S117" s="674"/>
      <c r="T117" s="674"/>
      <c r="U117" s="674">
        <v>0</v>
      </c>
      <c r="V117" s="674">
        <v>1</v>
      </c>
      <c r="W117" s="696" t="s">
        <v>2355</v>
      </c>
      <c r="X117" s="612" t="s">
        <v>2203</v>
      </c>
      <c r="Y117" s="106" t="s">
        <v>956</v>
      </c>
      <c r="Z117" s="106"/>
      <c r="AA117" s="106"/>
      <c r="AB117" s="107"/>
      <c r="AC117" s="107"/>
      <c r="AD117" s="107"/>
      <c r="AE117" s="107"/>
      <c r="AF117" s="108"/>
      <c r="AG117" s="109"/>
      <c r="AH117" s="106"/>
      <c r="AI117" s="598"/>
      <c r="AJ117" s="716"/>
      <c r="AK117" s="716"/>
      <c r="AL117" s="107"/>
    </row>
    <row r="118" spans="2:38" ht="342.75" customHeight="1" x14ac:dyDescent="0.2">
      <c r="B118" s="800"/>
      <c r="C118" s="800"/>
      <c r="D118" s="800"/>
      <c r="E118" s="803"/>
      <c r="F118" s="800"/>
      <c r="G118" s="803"/>
      <c r="H118" s="800"/>
      <c r="I118" s="803"/>
      <c r="J118" s="803"/>
      <c r="K118" s="803"/>
      <c r="L118" s="803"/>
      <c r="M118" s="968"/>
      <c r="N118" s="981"/>
      <c r="O118" s="978"/>
      <c r="P118" s="969"/>
      <c r="Q118" s="673" t="s">
        <v>1179</v>
      </c>
      <c r="R118" s="674">
        <v>0.25</v>
      </c>
      <c r="S118" s="674"/>
      <c r="T118" s="674"/>
      <c r="U118" s="674">
        <v>0</v>
      </c>
      <c r="V118" s="674">
        <v>1</v>
      </c>
      <c r="W118" s="644" t="s">
        <v>2334</v>
      </c>
      <c r="X118" s="630" t="s">
        <v>2339</v>
      </c>
      <c r="Y118" s="106" t="s">
        <v>956</v>
      </c>
      <c r="Z118" s="106"/>
      <c r="AA118" s="106"/>
      <c r="AB118" s="107"/>
      <c r="AC118" s="107"/>
      <c r="AD118" s="107"/>
      <c r="AE118" s="107"/>
      <c r="AF118" s="108"/>
      <c r="AG118" s="109"/>
      <c r="AH118" s="106"/>
      <c r="AI118" s="598"/>
      <c r="AJ118" s="716"/>
      <c r="AK118" s="716"/>
      <c r="AL118" s="107"/>
    </row>
    <row r="119" spans="2:38" ht="24.75" customHeight="1" x14ac:dyDescent="0.2">
      <c r="B119" s="791" t="s">
        <v>267</v>
      </c>
      <c r="C119" s="794" t="s">
        <v>364</v>
      </c>
      <c r="D119" s="797">
        <v>0.5</v>
      </c>
      <c r="E119" s="751" t="s">
        <v>363</v>
      </c>
      <c r="F119" s="797">
        <v>0.5</v>
      </c>
      <c r="G119" s="751" t="s">
        <v>365</v>
      </c>
      <c r="H119" s="797">
        <v>0.5</v>
      </c>
      <c r="I119" s="751" t="s">
        <v>21</v>
      </c>
      <c r="J119" s="751">
        <v>1</v>
      </c>
      <c r="K119" s="751">
        <v>3</v>
      </c>
      <c r="L119" s="751" t="s">
        <v>581</v>
      </c>
      <c r="M119" s="754">
        <v>1</v>
      </c>
      <c r="N119" s="999">
        <f>M119*P119</f>
        <v>1</v>
      </c>
      <c r="O119" s="755">
        <f>SUMPRODUCT(R119*(V119))</f>
        <v>1</v>
      </c>
      <c r="P119" s="755">
        <f>SUMPRODUCT(R119*(U119:V122))</f>
        <v>1</v>
      </c>
      <c r="Q119" s="756" t="s">
        <v>1180</v>
      </c>
      <c r="R119" s="759">
        <v>1</v>
      </c>
      <c r="S119" s="759"/>
      <c r="T119" s="759"/>
      <c r="U119" s="759">
        <v>0</v>
      </c>
      <c r="V119" s="759">
        <v>1</v>
      </c>
      <c r="W119" s="995" t="s">
        <v>2335</v>
      </c>
      <c r="X119" s="739" t="s">
        <v>2254</v>
      </c>
      <c r="Y119" s="717" t="s">
        <v>956</v>
      </c>
      <c r="Z119" s="717"/>
      <c r="AA119" s="717"/>
      <c r="AB119" s="705" t="s">
        <v>987</v>
      </c>
      <c r="AC119" s="705" t="s">
        <v>988</v>
      </c>
      <c r="AD119" s="634" t="s">
        <v>985</v>
      </c>
      <c r="AE119" s="110" t="s">
        <v>986</v>
      </c>
      <c r="AF119" s="609">
        <v>117782000</v>
      </c>
      <c r="AG119" s="109">
        <v>0</v>
      </c>
      <c r="AH119" s="109">
        <v>0</v>
      </c>
      <c r="AI119" s="598">
        <v>0</v>
      </c>
      <c r="AJ119" s="705" t="s">
        <v>10</v>
      </c>
      <c r="AK119" s="705" t="s">
        <v>961</v>
      </c>
      <c r="AL119" s="107"/>
    </row>
    <row r="120" spans="2:38" ht="65.25" customHeight="1" x14ac:dyDescent="0.2">
      <c r="B120" s="792"/>
      <c r="C120" s="795"/>
      <c r="D120" s="795"/>
      <c r="E120" s="752"/>
      <c r="F120" s="795"/>
      <c r="G120" s="752"/>
      <c r="H120" s="795"/>
      <c r="I120" s="752"/>
      <c r="J120" s="752"/>
      <c r="K120" s="752"/>
      <c r="L120" s="752"/>
      <c r="M120" s="754"/>
      <c r="N120" s="1000"/>
      <c r="O120" s="755"/>
      <c r="P120" s="755"/>
      <c r="Q120" s="757"/>
      <c r="R120" s="760"/>
      <c r="S120" s="760"/>
      <c r="T120" s="760"/>
      <c r="U120" s="760"/>
      <c r="V120" s="760"/>
      <c r="W120" s="996"/>
      <c r="X120" s="945"/>
      <c r="Y120" s="718"/>
      <c r="Z120" s="718"/>
      <c r="AA120" s="718"/>
      <c r="AB120" s="716"/>
      <c r="AC120" s="706"/>
      <c r="AD120" s="634" t="s">
        <v>989</v>
      </c>
      <c r="AE120" s="110" t="s">
        <v>990</v>
      </c>
      <c r="AF120" s="609">
        <v>150000000</v>
      </c>
      <c r="AG120" s="109">
        <v>0</v>
      </c>
      <c r="AH120" s="109">
        <v>0</v>
      </c>
      <c r="AI120" s="598">
        <v>0</v>
      </c>
      <c r="AJ120" s="716"/>
      <c r="AK120" s="716"/>
      <c r="AL120" s="107"/>
    </row>
    <row r="121" spans="2:38" ht="52.5" customHeight="1" x14ac:dyDescent="0.2">
      <c r="B121" s="792"/>
      <c r="C121" s="795"/>
      <c r="D121" s="795"/>
      <c r="E121" s="752"/>
      <c r="F121" s="795"/>
      <c r="G121" s="752"/>
      <c r="H121" s="795"/>
      <c r="I121" s="752"/>
      <c r="J121" s="752"/>
      <c r="K121" s="752"/>
      <c r="L121" s="752"/>
      <c r="M121" s="754"/>
      <c r="N121" s="1000"/>
      <c r="O121" s="755"/>
      <c r="P121" s="755"/>
      <c r="Q121" s="757"/>
      <c r="R121" s="760"/>
      <c r="S121" s="760"/>
      <c r="T121" s="760"/>
      <c r="U121" s="760"/>
      <c r="V121" s="760"/>
      <c r="W121" s="996"/>
      <c r="X121" s="945"/>
      <c r="Y121" s="718"/>
      <c r="Z121" s="718"/>
      <c r="AA121" s="718"/>
      <c r="AB121" s="716"/>
      <c r="AC121" s="705" t="s">
        <v>991</v>
      </c>
      <c r="AD121" s="701" t="s">
        <v>992</v>
      </c>
      <c r="AE121" s="701" t="s">
        <v>993</v>
      </c>
      <c r="AF121" s="699">
        <v>0</v>
      </c>
      <c r="AG121" s="721">
        <v>0</v>
      </c>
      <c r="AH121" s="721">
        <v>0</v>
      </c>
      <c r="AI121" s="726">
        <v>0</v>
      </c>
      <c r="AJ121" s="716"/>
      <c r="AK121" s="716"/>
      <c r="AL121" s="107"/>
    </row>
    <row r="122" spans="2:38" ht="69.75" customHeight="1" x14ac:dyDescent="0.2">
      <c r="B122" s="793"/>
      <c r="C122" s="796"/>
      <c r="D122" s="796"/>
      <c r="E122" s="753"/>
      <c r="F122" s="796"/>
      <c r="G122" s="753"/>
      <c r="H122" s="796"/>
      <c r="I122" s="753"/>
      <c r="J122" s="753"/>
      <c r="K122" s="753"/>
      <c r="L122" s="753"/>
      <c r="M122" s="754"/>
      <c r="N122" s="1001"/>
      <c r="O122" s="755"/>
      <c r="P122" s="755"/>
      <c r="Q122" s="758"/>
      <c r="R122" s="761"/>
      <c r="S122" s="761"/>
      <c r="T122" s="761"/>
      <c r="U122" s="761"/>
      <c r="V122" s="761"/>
      <c r="W122" s="997"/>
      <c r="X122" s="740"/>
      <c r="Y122" s="719"/>
      <c r="Z122" s="719"/>
      <c r="AA122" s="719"/>
      <c r="AB122" s="706"/>
      <c r="AC122" s="706"/>
      <c r="AD122" s="702"/>
      <c r="AE122" s="702"/>
      <c r="AF122" s="700"/>
      <c r="AG122" s="723"/>
      <c r="AH122" s="723"/>
      <c r="AI122" s="727"/>
      <c r="AJ122" s="706"/>
      <c r="AK122" s="706"/>
      <c r="AL122" s="107"/>
    </row>
    <row r="123" spans="2:38" ht="76.5" customHeight="1" x14ac:dyDescent="0.2">
      <c r="B123" s="762" t="s">
        <v>267</v>
      </c>
      <c r="C123" s="764" t="s">
        <v>364</v>
      </c>
      <c r="D123" s="766">
        <v>0.5</v>
      </c>
      <c r="E123" s="767" t="s">
        <v>363</v>
      </c>
      <c r="F123" s="766">
        <v>0.5</v>
      </c>
      <c r="G123" s="767" t="s">
        <v>362</v>
      </c>
      <c r="H123" s="766">
        <v>0.5</v>
      </c>
      <c r="I123" s="767" t="s">
        <v>21</v>
      </c>
      <c r="J123" s="767">
        <v>8648</v>
      </c>
      <c r="K123" s="767">
        <v>9167</v>
      </c>
      <c r="L123" s="767" t="s">
        <v>582</v>
      </c>
      <c r="M123" s="988">
        <v>8477</v>
      </c>
      <c r="N123" s="1017">
        <v>2378</v>
      </c>
      <c r="O123" s="1014">
        <f>SUMPRODUCT(R123:R125*(V123:V125))</f>
        <v>0.5</v>
      </c>
      <c r="P123" s="989">
        <f>SUMPRODUCT(R123:R125*(U123:V125))</f>
        <v>1</v>
      </c>
      <c r="Q123" s="990" t="s">
        <v>1181</v>
      </c>
      <c r="R123" s="992">
        <v>0.5</v>
      </c>
      <c r="S123" s="992"/>
      <c r="T123" s="992"/>
      <c r="U123" s="992">
        <v>0.5</v>
      </c>
      <c r="V123" s="992">
        <v>0.5</v>
      </c>
      <c r="W123" s="746" t="s">
        <v>2336</v>
      </c>
      <c r="X123" s="744" t="s">
        <v>2338</v>
      </c>
      <c r="Y123" s="717" t="s">
        <v>956</v>
      </c>
      <c r="Z123" s="717"/>
      <c r="AA123" s="717"/>
      <c r="AB123" s="705" t="s">
        <v>987</v>
      </c>
      <c r="AC123" s="107" t="s">
        <v>988</v>
      </c>
      <c r="AD123" s="691" t="s">
        <v>969</v>
      </c>
      <c r="AE123" s="691" t="s">
        <v>994</v>
      </c>
      <c r="AF123" s="601">
        <v>157948891</v>
      </c>
      <c r="AG123" s="602">
        <v>128070000</v>
      </c>
      <c r="AH123" s="602">
        <v>128070000</v>
      </c>
      <c r="AI123" s="598">
        <f>AH123/AG123</f>
        <v>1</v>
      </c>
      <c r="AJ123" s="705" t="s">
        <v>10</v>
      </c>
      <c r="AK123" s="705" t="s">
        <v>961</v>
      </c>
      <c r="AL123" s="107"/>
    </row>
    <row r="124" spans="2:38" ht="51" x14ac:dyDescent="0.2">
      <c r="B124" s="763"/>
      <c r="C124" s="765"/>
      <c r="D124" s="765"/>
      <c r="E124" s="768"/>
      <c r="F124" s="765"/>
      <c r="G124" s="768"/>
      <c r="H124" s="765"/>
      <c r="I124" s="768"/>
      <c r="J124" s="768"/>
      <c r="K124" s="768"/>
      <c r="L124" s="768"/>
      <c r="M124" s="988"/>
      <c r="N124" s="1018"/>
      <c r="O124" s="1015"/>
      <c r="P124" s="989"/>
      <c r="Q124" s="991"/>
      <c r="R124" s="993"/>
      <c r="S124" s="993"/>
      <c r="T124" s="993"/>
      <c r="U124" s="993"/>
      <c r="V124" s="993"/>
      <c r="W124" s="747"/>
      <c r="X124" s="994"/>
      <c r="Y124" s="719"/>
      <c r="Z124" s="719"/>
      <c r="AA124" s="719"/>
      <c r="AB124" s="706"/>
      <c r="AC124" s="114" t="s">
        <v>991</v>
      </c>
      <c r="AD124" s="690" t="s">
        <v>973</v>
      </c>
      <c r="AE124" s="690" t="s">
        <v>974</v>
      </c>
      <c r="AF124" s="115">
        <v>0</v>
      </c>
      <c r="AG124" s="604">
        <f>1050000000-374720000</f>
        <v>675280000</v>
      </c>
      <c r="AH124" s="604">
        <v>675280000</v>
      </c>
      <c r="AI124" s="598">
        <f>AH124/AG124</f>
        <v>1</v>
      </c>
      <c r="AJ124" s="716"/>
      <c r="AK124" s="716"/>
      <c r="AL124" s="107"/>
    </row>
    <row r="125" spans="2:38" ht="198" customHeight="1" x14ac:dyDescent="0.2">
      <c r="B125" s="763"/>
      <c r="C125" s="765"/>
      <c r="D125" s="765"/>
      <c r="E125" s="768"/>
      <c r="F125" s="765"/>
      <c r="G125" s="768"/>
      <c r="H125" s="765"/>
      <c r="I125" s="768"/>
      <c r="J125" s="768"/>
      <c r="K125" s="768"/>
      <c r="L125" s="768"/>
      <c r="M125" s="988"/>
      <c r="N125" s="1019"/>
      <c r="O125" s="1016"/>
      <c r="P125" s="989"/>
      <c r="Q125" s="675" t="s">
        <v>1182</v>
      </c>
      <c r="R125" s="676">
        <v>0.5</v>
      </c>
      <c r="S125" s="676"/>
      <c r="T125" s="676"/>
      <c r="U125" s="676">
        <v>0.5</v>
      </c>
      <c r="V125" s="676">
        <v>0.5</v>
      </c>
      <c r="W125" s="644" t="s">
        <v>2337</v>
      </c>
      <c r="X125" s="745"/>
      <c r="Y125" s="106" t="s">
        <v>956</v>
      </c>
      <c r="Z125" s="106"/>
      <c r="AA125" s="106"/>
      <c r="AB125" s="107"/>
      <c r="AC125" s="107"/>
      <c r="AD125" s="107"/>
      <c r="AE125" s="107"/>
      <c r="AF125" s="108"/>
      <c r="AG125" s="108"/>
      <c r="AH125" s="600"/>
      <c r="AI125" s="598"/>
      <c r="AJ125" s="716"/>
      <c r="AK125" s="716"/>
      <c r="AL125" s="107"/>
    </row>
    <row r="126" spans="2:38" ht="15" customHeight="1" x14ac:dyDescent="0.2">
      <c r="B126" s="910" t="s">
        <v>25</v>
      </c>
      <c r="C126" s="982" t="s">
        <v>24</v>
      </c>
      <c r="D126" s="937">
        <v>1</v>
      </c>
      <c r="E126" s="705" t="s">
        <v>23</v>
      </c>
      <c r="F126" s="937">
        <v>1</v>
      </c>
      <c r="G126" s="705" t="s">
        <v>28</v>
      </c>
      <c r="H126" s="937">
        <v>1</v>
      </c>
      <c r="I126" s="705" t="s">
        <v>21</v>
      </c>
      <c r="J126" s="705">
        <v>4</v>
      </c>
      <c r="K126" s="705">
        <v>3</v>
      </c>
      <c r="L126" s="705" t="s">
        <v>582</v>
      </c>
      <c r="M126" s="938" t="s">
        <v>1042</v>
      </c>
      <c r="N126" s="817"/>
      <c r="O126" s="814">
        <v>0</v>
      </c>
      <c r="P126" s="808"/>
      <c r="Q126" s="985"/>
      <c r="R126" s="788"/>
      <c r="S126" s="788"/>
      <c r="T126" s="788"/>
      <c r="U126" s="788"/>
      <c r="V126" s="788"/>
      <c r="W126" s="788" t="s">
        <v>2225</v>
      </c>
      <c r="X126" s="788"/>
      <c r="Y126" s="717"/>
      <c r="Z126" s="717"/>
      <c r="AA126" s="717"/>
      <c r="AB126" s="705"/>
      <c r="AC126" s="705"/>
      <c r="AD126" s="705"/>
      <c r="AE126" s="705"/>
      <c r="AF126" s="699"/>
      <c r="AG126" s="699"/>
      <c r="AH126" s="717"/>
      <c r="AI126" s="726"/>
      <c r="AJ126" s="705" t="s">
        <v>10</v>
      </c>
      <c r="AK126" s="705" t="s">
        <v>961</v>
      </c>
      <c r="AL126" s="705"/>
    </row>
    <row r="127" spans="2:38" ht="15" customHeight="1" x14ac:dyDescent="0.2">
      <c r="B127" s="911"/>
      <c r="C127" s="983"/>
      <c r="D127" s="911"/>
      <c r="E127" s="716"/>
      <c r="F127" s="911"/>
      <c r="G127" s="716"/>
      <c r="H127" s="911"/>
      <c r="I127" s="716"/>
      <c r="J127" s="716"/>
      <c r="K127" s="716"/>
      <c r="L127" s="716"/>
      <c r="M127" s="938"/>
      <c r="N127" s="818"/>
      <c r="O127" s="815"/>
      <c r="P127" s="808"/>
      <c r="Q127" s="986"/>
      <c r="R127" s="789"/>
      <c r="S127" s="789"/>
      <c r="T127" s="789"/>
      <c r="U127" s="789"/>
      <c r="V127" s="789"/>
      <c r="W127" s="789"/>
      <c r="X127" s="789"/>
      <c r="Y127" s="718"/>
      <c r="Z127" s="718"/>
      <c r="AA127" s="718"/>
      <c r="AB127" s="716"/>
      <c r="AC127" s="716"/>
      <c r="AD127" s="716"/>
      <c r="AE127" s="716"/>
      <c r="AF127" s="720"/>
      <c r="AG127" s="720"/>
      <c r="AH127" s="718"/>
      <c r="AI127" s="750"/>
      <c r="AJ127" s="716"/>
      <c r="AK127" s="716"/>
      <c r="AL127" s="716"/>
    </row>
    <row r="128" spans="2:38" ht="15" customHeight="1" x14ac:dyDescent="0.2">
      <c r="B128" s="911"/>
      <c r="C128" s="983"/>
      <c r="D128" s="911"/>
      <c r="E128" s="716"/>
      <c r="F128" s="911"/>
      <c r="G128" s="716"/>
      <c r="H128" s="911"/>
      <c r="I128" s="716"/>
      <c r="J128" s="716"/>
      <c r="K128" s="716"/>
      <c r="L128" s="716"/>
      <c r="M128" s="938"/>
      <c r="N128" s="818"/>
      <c r="O128" s="815"/>
      <c r="P128" s="808"/>
      <c r="Q128" s="986"/>
      <c r="R128" s="789"/>
      <c r="S128" s="789"/>
      <c r="T128" s="789"/>
      <c r="U128" s="789"/>
      <c r="V128" s="789"/>
      <c r="W128" s="789"/>
      <c r="X128" s="789"/>
      <c r="Y128" s="718"/>
      <c r="Z128" s="718"/>
      <c r="AA128" s="718"/>
      <c r="AB128" s="716"/>
      <c r="AC128" s="716"/>
      <c r="AD128" s="716"/>
      <c r="AE128" s="716"/>
      <c r="AF128" s="720"/>
      <c r="AG128" s="720"/>
      <c r="AH128" s="718"/>
      <c r="AI128" s="750"/>
      <c r="AJ128" s="716"/>
      <c r="AK128" s="716"/>
      <c r="AL128" s="716"/>
    </row>
    <row r="129" spans="2:38" ht="15" customHeight="1" x14ac:dyDescent="0.2">
      <c r="B129" s="912"/>
      <c r="C129" s="984"/>
      <c r="D129" s="912"/>
      <c r="E129" s="706"/>
      <c r="F129" s="912"/>
      <c r="G129" s="706"/>
      <c r="H129" s="912"/>
      <c r="I129" s="706"/>
      <c r="J129" s="706"/>
      <c r="K129" s="706"/>
      <c r="L129" s="706"/>
      <c r="M129" s="938"/>
      <c r="N129" s="819"/>
      <c r="O129" s="816"/>
      <c r="P129" s="808"/>
      <c r="Q129" s="987"/>
      <c r="R129" s="790"/>
      <c r="S129" s="790"/>
      <c r="T129" s="790"/>
      <c r="U129" s="790"/>
      <c r="V129" s="790"/>
      <c r="W129" s="790"/>
      <c r="X129" s="790"/>
      <c r="Y129" s="719"/>
      <c r="Z129" s="719"/>
      <c r="AA129" s="719"/>
      <c r="AB129" s="706"/>
      <c r="AC129" s="706"/>
      <c r="AD129" s="706"/>
      <c r="AE129" s="706"/>
      <c r="AF129" s="700"/>
      <c r="AG129" s="700"/>
      <c r="AH129" s="719"/>
      <c r="AI129" s="727"/>
      <c r="AJ129" s="706"/>
      <c r="AK129" s="706"/>
      <c r="AL129" s="706"/>
    </row>
    <row r="130" spans="2:38" ht="25.5" customHeight="1" x14ac:dyDescent="0.2">
      <c r="AE130" s="54" t="s">
        <v>2223</v>
      </c>
      <c r="AF130" s="659">
        <f>SUM(AF9,AF10,AF35,AF37,AF38,AF79,AF108,AF109,AF115,AF119,AF120,AF123)</f>
        <v>4184811001</v>
      </c>
      <c r="AG130" s="605">
        <f>SUM(AG9,AG10,AG25,AG27,AG29,AG35,AG37,AG38,AG46,AG78,AG79,AG108,AG109,AG110,AG111,AG115,AG116,AG123,AG124)</f>
        <v>6348842637.9200001</v>
      </c>
      <c r="AH130" s="605">
        <f>SUM(AH9,AH10,AH25,AH27,AH29,AH35,AH37,AH38,AH46,AH78,AH79,AH108,AH109,AH110,AH111,AH115,AH116,AH123,AH124)</f>
        <v>6231060637.75</v>
      </c>
      <c r="AI130" s="611">
        <f>AH130/AG130</f>
        <v>0.98144827224626441</v>
      </c>
    </row>
    <row r="131" spans="2:38" x14ac:dyDescent="0.2">
      <c r="AG131" s="659">
        <v>6409442637.9200001</v>
      </c>
      <c r="AH131" s="659">
        <v>6291660637.75</v>
      </c>
    </row>
    <row r="132" spans="2:38" x14ac:dyDescent="0.2">
      <c r="V132" s="625"/>
      <c r="AH132" s="607"/>
    </row>
    <row r="133" spans="2:38" ht="15.75" x14ac:dyDescent="0.2">
      <c r="AG133" s="621"/>
    </row>
    <row r="134" spans="2:38" ht="18" x14ac:dyDescent="0.2">
      <c r="AF134" s="626"/>
      <c r="AG134" s="626"/>
      <c r="AH134" s="626"/>
      <c r="AI134" s="627"/>
    </row>
    <row r="135" spans="2:38" x14ac:dyDescent="0.2">
      <c r="AG135" s="622"/>
    </row>
    <row r="136" spans="2:38" x14ac:dyDescent="0.2">
      <c r="AG136" s="623"/>
    </row>
    <row r="140" spans="2:38" x14ac:dyDescent="0.2">
      <c r="AD140" s="2" t="s">
        <v>7</v>
      </c>
      <c r="AF140" s="2" t="s">
        <v>2350</v>
      </c>
      <c r="AG140" s="2" t="s">
        <v>2348</v>
      </c>
      <c r="AH140" s="2" t="s">
        <v>2349</v>
      </c>
    </row>
    <row r="141" spans="2:38" x14ac:dyDescent="0.2">
      <c r="AD141" s="692" t="s">
        <v>969</v>
      </c>
      <c r="AF141" s="685">
        <f>SUM(AF35,AF37,AF77,AF108,AF109,AF115,AF116,AF123)</f>
        <v>1319718171</v>
      </c>
      <c r="AG141" s="685">
        <f t="shared" ref="AG141:AH141" si="5">SUM(AG35,AG37,AG77,AG108,AG109,AG115,AG116,AG123)</f>
        <v>1114255670</v>
      </c>
      <c r="AH141" s="685">
        <f t="shared" si="5"/>
        <v>1114255670</v>
      </c>
    </row>
    <row r="142" spans="2:38" x14ac:dyDescent="0.2">
      <c r="AD142" s="2" t="s">
        <v>975</v>
      </c>
      <c r="AF142" s="685">
        <f>AF79</f>
        <v>238682000</v>
      </c>
      <c r="AG142" s="685">
        <f t="shared" ref="AG142:AH142" si="6">AG79</f>
        <v>238682000</v>
      </c>
      <c r="AH142" s="685">
        <f t="shared" si="6"/>
        <v>238682000</v>
      </c>
    </row>
    <row r="143" spans="2:38" x14ac:dyDescent="0.2">
      <c r="AD143" s="2" t="s">
        <v>985</v>
      </c>
      <c r="AF143" s="685">
        <f>AF119</f>
        <v>117782000</v>
      </c>
      <c r="AG143" s="685">
        <f t="shared" ref="AG143:AH143" si="7">AG119</f>
        <v>0</v>
      </c>
      <c r="AH143" s="685">
        <f t="shared" si="7"/>
        <v>0</v>
      </c>
    </row>
    <row r="144" spans="2:38" x14ac:dyDescent="0.2">
      <c r="AD144" s="2" t="s">
        <v>989</v>
      </c>
      <c r="AF144" s="685">
        <f>AF120</f>
        <v>150000000</v>
      </c>
      <c r="AG144" s="685">
        <f t="shared" ref="AG144:AH144" si="8">AG120</f>
        <v>0</v>
      </c>
      <c r="AH144" s="685">
        <f t="shared" si="8"/>
        <v>0</v>
      </c>
    </row>
    <row r="145" spans="30:36" x14ac:dyDescent="0.2">
      <c r="AD145" s="686" t="s">
        <v>980</v>
      </c>
      <c r="AE145" s="686"/>
      <c r="AF145" s="687">
        <f>AF111</f>
        <v>0</v>
      </c>
      <c r="AG145" s="687">
        <f t="shared" ref="AG145:AH145" si="9">AG111</f>
        <v>56000000</v>
      </c>
      <c r="AH145" s="687">
        <f t="shared" si="9"/>
        <v>56000000</v>
      </c>
    </row>
    <row r="146" spans="30:36" x14ac:dyDescent="0.2">
      <c r="AD146" s="36" t="s">
        <v>992</v>
      </c>
      <c r="AF146" s="685">
        <f>AF121</f>
        <v>0</v>
      </c>
      <c r="AG146" s="685">
        <f t="shared" ref="AG146:AH146" si="10">AG121</f>
        <v>0</v>
      </c>
      <c r="AH146" s="685">
        <f t="shared" si="10"/>
        <v>0</v>
      </c>
    </row>
    <row r="147" spans="30:36" x14ac:dyDescent="0.2">
      <c r="AD147" s="2" t="s">
        <v>2173</v>
      </c>
      <c r="AF147" s="685">
        <f>AF78</f>
        <v>0</v>
      </c>
      <c r="AG147" s="685">
        <f t="shared" ref="AG147:AH147" si="11">AG78</f>
        <v>117782000</v>
      </c>
      <c r="AH147" s="685">
        <f t="shared" si="11"/>
        <v>0</v>
      </c>
    </row>
    <row r="148" spans="30:36" x14ac:dyDescent="0.2">
      <c r="AD148" s="2" t="s">
        <v>959</v>
      </c>
      <c r="AF148" s="685">
        <f>AF9</f>
        <v>128347000</v>
      </c>
      <c r="AG148" s="685">
        <f t="shared" ref="AG148:AH148" si="12">AG9</f>
        <v>149253230</v>
      </c>
      <c r="AH148" s="685">
        <f t="shared" si="12"/>
        <v>149253230</v>
      </c>
    </row>
    <row r="149" spans="30:36" x14ac:dyDescent="0.2">
      <c r="AD149" s="2" t="s">
        <v>962</v>
      </c>
      <c r="AF149" s="685">
        <f>AF10</f>
        <v>1669414260</v>
      </c>
      <c r="AG149" s="685">
        <f t="shared" ref="AG149:AH149" si="13">AG10</f>
        <v>1580088420</v>
      </c>
      <c r="AH149" s="685">
        <f t="shared" si="13"/>
        <v>1580088420</v>
      </c>
    </row>
    <row r="150" spans="30:36" x14ac:dyDescent="0.2">
      <c r="AD150" s="2" t="s">
        <v>965</v>
      </c>
      <c r="AF150" s="685">
        <f>AF25</f>
        <v>0</v>
      </c>
      <c r="AG150" s="685">
        <f t="shared" ref="AG150:AH150" si="14">AG25</f>
        <v>351997000</v>
      </c>
      <c r="AH150" s="685">
        <f t="shared" si="14"/>
        <v>351997000</v>
      </c>
    </row>
    <row r="151" spans="30:36" x14ac:dyDescent="0.2">
      <c r="AD151" s="2" t="s">
        <v>2167</v>
      </c>
      <c r="AF151" s="685">
        <f>AF27</f>
        <v>0</v>
      </c>
      <c r="AG151" s="685">
        <f t="shared" ref="AG151:AH151" si="15">AG27</f>
        <v>108372.17</v>
      </c>
      <c r="AH151" s="685">
        <f t="shared" si="15"/>
        <v>108372</v>
      </c>
    </row>
    <row r="152" spans="30:36" x14ac:dyDescent="0.2">
      <c r="AD152" s="2" t="s">
        <v>2168</v>
      </c>
      <c r="AF152" s="685">
        <f>AF29</f>
        <v>0</v>
      </c>
      <c r="AG152" s="685">
        <f t="shared" ref="AG152:AH152" si="16">AG29</f>
        <v>146331945.75</v>
      </c>
      <c r="AH152" s="685">
        <f t="shared" si="16"/>
        <v>146331945.75</v>
      </c>
    </row>
    <row r="153" spans="30:36" x14ac:dyDescent="0.2">
      <c r="AD153" s="2" t="s">
        <v>973</v>
      </c>
      <c r="AF153" s="685">
        <f>SUM(AF46,AF110,AF124)</f>
        <v>0</v>
      </c>
      <c r="AG153" s="685">
        <f t="shared" ref="AG153:AH153" si="17">SUM(AG46,AG110,AG124)</f>
        <v>2135902000</v>
      </c>
      <c r="AH153" s="685">
        <f t="shared" si="17"/>
        <v>2135902000</v>
      </c>
      <c r="AJ153" s="688">
        <f>(AG141+AG154)-AG145</f>
        <v>1577297670</v>
      </c>
    </row>
    <row r="154" spans="30:36" x14ac:dyDescent="0.2">
      <c r="AD154" s="692" t="s">
        <v>969</v>
      </c>
      <c r="AF154" s="685">
        <f>AF38</f>
        <v>560867570</v>
      </c>
      <c r="AG154" s="685">
        <f t="shared" ref="AG154:AH154" si="18">AG38</f>
        <v>519042000</v>
      </c>
      <c r="AH154" s="685">
        <f t="shared" si="18"/>
        <v>519042000</v>
      </c>
    </row>
    <row r="158" spans="30:36" x14ac:dyDescent="0.2">
      <c r="AF158" s="2">
        <f>SUBTOTAL(9,AF141:AF154)</f>
        <v>4184811001</v>
      </c>
      <c r="AG158" s="2">
        <f>SUBTOTAL(9,AG141:AG154)</f>
        <v>6409442637.9200001</v>
      </c>
      <c r="AH158" s="2">
        <f>SUBTOTAL(9,AH141:AH154)</f>
        <v>6291660637.75</v>
      </c>
    </row>
  </sheetData>
  <sheetProtection selectLockedCells="1" selectUnlockedCells="1"/>
  <autoFilter ref="B5:AL129" xr:uid="{00000000-0009-0000-0000-000000000000}">
    <filterColumn colId="11" showButton="0"/>
    <filterColumn colId="12" showButton="0"/>
    <filterColumn colId="13" showButton="0"/>
    <filterColumn colId="17" showButton="0"/>
    <filterColumn colId="18" showButton="0"/>
    <filterColumn colId="19" showButton="0"/>
    <filterColumn colId="26" showButton="0"/>
    <filterColumn colId="28" showButton="0"/>
    <filterColumn colId="29" showButton="0"/>
    <filterColumn colId="30" showButton="0"/>
    <filterColumn colId="31" showButton="0"/>
    <filterColumn colId="32" showButton="0"/>
  </autoFilter>
  <mergeCells count="534">
    <mergeCell ref="O126:O129"/>
    <mergeCell ref="N126:N129"/>
    <mergeCell ref="N119:N122"/>
    <mergeCell ref="N35:N76"/>
    <mergeCell ref="O96:O99"/>
    <mergeCell ref="N96:N99"/>
    <mergeCell ref="O119:O122"/>
    <mergeCell ref="N100:N103"/>
    <mergeCell ref="O35:O76"/>
    <mergeCell ref="O77:O95"/>
    <mergeCell ref="N77:N95"/>
    <mergeCell ref="O123:O125"/>
    <mergeCell ref="N123:N125"/>
    <mergeCell ref="V100:V103"/>
    <mergeCell ref="V79:V95"/>
    <mergeCell ref="U79:U95"/>
    <mergeCell ref="T79:T95"/>
    <mergeCell ref="S79:S95"/>
    <mergeCell ref="V31:V34"/>
    <mergeCell ref="U31:U34"/>
    <mergeCell ref="T31:T34"/>
    <mergeCell ref="S31:S34"/>
    <mergeCell ref="AF113:AF114"/>
    <mergeCell ref="AF96:AF99"/>
    <mergeCell ref="X31:X34"/>
    <mergeCell ref="W96:W99"/>
    <mergeCell ref="X96:X99"/>
    <mergeCell ref="AI113:AI114"/>
    <mergeCell ref="AH113:AH114"/>
    <mergeCell ref="AH121:AH122"/>
    <mergeCell ref="AI10:AI24"/>
    <mergeCell ref="W119:W122"/>
    <mergeCell ref="X119:X122"/>
    <mergeCell ref="W113:W114"/>
    <mergeCell ref="AI25:AI26"/>
    <mergeCell ref="AH25:AH26"/>
    <mergeCell ref="AG25:AG26"/>
    <mergeCell ref="AC25:AC26"/>
    <mergeCell ref="AB9:AB30"/>
    <mergeCell ref="AD27:AD28"/>
    <mergeCell ref="AD29:AD30"/>
    <mergeCell ref="AI27:AI28"/>
    <mergeCell ref="AH27:AH28"/>
    <mergeCell ref="AG27:AG28"/>
    <mergeCell ref="AF27:AF28"/>
    <mergeCell ref="AE27:AE28"/>
    <mergeCell ref="AA126:AA129"/>
    <mergeCell ref="AB126:AB129"/>
    <mergeCell ref="AC126:AC129"/>
    <mergeCell ref="AD126:AD129"/>
    <mergeCell ref="AE126:AE129"/>
    <mergeCell ref="AF126:AF129"/>
    <mergeCell ref="V123:V124"/>
    <mergeCell ref="Y123:Y124"/>
    <mergeCell ref="Z123:Z124"/>
    <mergeCell ref="AA123:AA124"/>
    <mergeCell ref="AB123:AB124"/>
    <mergeCell ref="W123:W124"/>
    <mergeCell ref="X126:X129"/>
    <mergeCell ref="W126:W129"/>
    <mergeCell ref="AJ123:AJ125"/>
    <mergeCell ref="AK123:AK125"/>
    <mergeCell ref="K126:K129"/>
    <mergeCell ref="L126:L129"/>
    <mergeCell ref="M126:M129"/>
    <mergeCell ref="P126:P129"/>
    <mergeCell ref="Q126:Q129"/>
    <mergeCell ref="R126:R129"/>
    <mergeCell ref="S126:S129"/>
    <mergeCell ref="T126:T129"/>
    <mergeCell ref="U126:U129"/>
    <mergeCell ref="K123:K125"/>
    <mergeCell ref="L123:L125"/>
    <mergeCell ref="M123:M125"/>
    <mergeCell ref="P123:P125"/>
    <mergeCell ref="Q123:Q124"/>
    <mergeCell ref="R123:R124"/>
    <mergeCell ref="S123:S124"/>
    <mergeCell ref="T123:T124"/>
    <mergeCell ref="U123:U124"/>
    <mergeCell ref="X123:X125"/>
    <mergeCell ref="V126:V129"/>
    <mergeCell ref="Y126:Y129"/>
    <mergeCell ref="Z126:Z129"/>
    <mergeCell ref="B126:B129"/>
    <mergeCell ref="C126:C129"/>
    <mergeCell ref="D126:D129"/>
    <mergeCell ref="E126:E129"/>
    <mergeCell ref="F126:F129"/>
    <mergeCell ref="G126:G129"/>
    <mergeCell ref="H126:H129"/>
    <mergeCell ref="I126:I129"/>
    <mergeCell ref="J126:J129"/>
    <mergeCell ref="AG113:AG114"/>
    <mergeCell ref="AJ113:AJ114"/>
    <mergeCell ref="AK113:AK114"/>
    <mergeCell ref="AJ115:AJ118"/>
    <mergeCell ref="AK115:AK118"/>
    <mergeCell ref="E119:E122"/>
    <mergeCell ref="F119:F122"/>
    <mergeCell ref="G119:G122"/>
    <mergeCell ref="H119:H122"/>
    <mergeCell ref="I119:I122"/>
    <mergeCell ref="J119:J122"/>
    <mergeCell ref="V119:V122"/>
    <mergeCell ref="Y119:Y122"/>
    <mergeCell ref="Z119:Z122"/>
    <mergeCell ref="AA119:AA122"/>
    <mergeCell ref="AC119:AC120"/>
    <mergeCell ref="AJ119:AJ122"/>
    <mergeCell ref="AK119:AK122"/>
    <mergeCell ref="H115:H118"/>
    <mergeCell ref="I115:I118"/>
    <mergeCell ref="J115:J118"/>
    <mergeCell ref="K115:K118"/>
    <mergeCell ref="L115:L118"/>
    <mergeCell ref="AE113:AE114"/>
    <mergeCell ref="M115:M118"/>
    <mergeCell ref="P115:P118"/>
    <mergeCell ref="AC113:AC114"/>
    <mergeCell ref="AD113:AD114"/>
    <mergeCell ref="R113:R114"/>
    <mergeCell ref="S113:S114"/>
    <mergeCell ref="T113:T114"/>
    <mergeCell ref="U113:U114"/>
    <mergeCell ref="V113:V114"/>
    <mergeCell ref="Y113:Y114"/>
    <mergeCell ref="Z113:Z114"/>
    <mergeCell ref="AA113:AA114"/>
    <mergeCell ref="AB113:AB114"/>
    <mergeCell ref="O113:O114"/>
    <mergeCell ref="N113:N114"/>
    <mergeCell ref="O115:O118"/>
    <mergeCell ref="N115:N118"/>
    <mergeCell ref="AK104:AK107"/>
    <mergeCell ref="AG104:AG107"/>
    <mergeCell ref="AF104:AF107"/>
    <mergeCell ref="AE104:AE107"/>
    <mergeCell ref="AD104:AD107"/>
    <mergeCell ref="V104:V107"/>
    <mergeCell ref="Y104:Y107"/>
    <mergeCell ref="Z104:Z107"/>
    <mergeCell ref="AA104:AA107"/>
    <mergeCell ref="AB104:AB107"/>
    <mergeCell ref="AC104:AC107"/>
    <mergeCell ref="AJ100:AJ103"/>
    <mergeCell ref="B104:B107"/>
    <mergeCell ref="C104:C107"/>
    <mergeCell ref="D104:D107"/>
    <mergeCell ref="E104:E107"/>
    <mergeCell ref="F104:F107"/>
    <mergeCell ref="G104:G107"/>
    <mergeCell ref="H104:H107"/>
    <mergeCell ref="I104:I107"/>
    <mergeCell ref="J104:J107"/>
    <mergeCell ref="K104:K107"/>
    <mergeCell ref="L104:L107"/>
    <mergeCell ref="M104:M107"/>
    <mergeCell ref="P104:P107"/>
    <mergeCell ref="Q104:Q107"/>
    <mergeCell ref="R104:R107"/>
    <mergeCell ref="S104:S107"/>
    <mergeCell ref="T104:T107"/>
    <mergeCell ref="U104:U107"/>
    <mergeCell ref="O104:O107"/>
    <mergeCell ref="N104:N107"/>
    <mergeCell ref="AI104:AI107"/>
    <mergeCell ref="AJ104:AJ107"/>
    <mergeCell ref="S100:S103"/>
    <mergeCell ref="Z102:Z103"/>
    <mergeCell ref="AA102:AA103"/>
    <mergeCell ref="Z100:Z101"/>
    <mergeCell ref="AI100:AI103"/>
    <mergeCell ref="AH100:AH103"/>
    <mergeCell ref="AA100:AA101"/>
    <mergeCell ref="K100:K103"/>
    <mergeCell ref="L100:L103"/>
    <mergeCell ref="M100:M103"/>
    <mergeCell ref="P100:P103"/>
    <mergeCell ref="AG100:AG103"/>
    <mergeCell ref="AF100:AF103"/>
    <mergeCell ref="AE100:AE103"/>
    <mergeCell ref="AD100:AD103"/>
    <mergeCell ref="AC100:AC103"/>
    <mergeCell ref="AB100:AB103"/>
    <mergeCell ref="Y100:Y103"/>
    <mergeCell ref="Q100:Q103"/>
    <mergeCell ref="X100:X103"/>
    <mergeCell ref="W100:W103"/>
    <mergeCell ref="R100:R103"/>
    <mergeCell ref="O100:O103"/>
    <mergeCell ref="T100:T103"/>
    <mergeCell ref="U100:U103"/>
    <mergeCell ref="B100:B103"/>
    <mergeCell ref="C100:C103"/>
    <mergeCell ref="D100:D103"/>
    <mergeCell ref="E100:E103"/>
    <mergeCell ref="F100:F103"/>
    <mergeCell ref="G100:G103"/>
    <mergeCell ref="H100:H103"/>
    <mergeCell ref="I100:I103"/>
    <mergeCell ref="J100:J103"/>
    <mergeCell ref="AK77:AK95"/>
    <mergeCell ref="B96:B99"/>
    <mergeCell ref="C96:C99"/>
    <mergeCell ref="D96:D99"/>
    <mergeCell ref="E96:E99"/>
    <mergeCell ref="F96:F99"/>
    <mergeCell ref="G96:G99"/>
    <mergeCell ref="H96:H99"/>
    <mergeCell ref="I96:I99"/>
    <mergeCell ref="J96:J99"/>
    <mergeCell ref="K96:K99"/>
    <mergeCell ref="L96:L99"/>
    <mergeCell ref="M96:M99"/>
    <mergeCell ref="P96:P99"/>
    <mergeCell ref="Q96:Q99"/>
    <mergeCell ref="R96:R99"/>
    <mergeCell ref="S96:S99"/>
    <mergeCell ref="T96:T99"/>
    <mergeCell ref="U96:U99"/>
    <mergeCell ref="AK96:AK99"/>
    <mergeCell ref="B77:B95"/>
    <mergeCell ref="C77:C95"/>
    <mergeCell ref="D77:D95"/>
    <mergeCell ref="E77:E95"/>
    <mergeCell ref="F77:F95"/>
    <mergeCell ref="G77:G95"/>
    <mergeCell ref="H77:H95"/>
    <mergeCell ref="I77:I95"/>
    <mergeCell ref="J77:J95"/>
    <mergeCell ref="AJ35:AJ76"/>
    <mergeCell ref="M77:M95"/>
    <mergeCell ref="P77:P95"/>
    <mergeCell ref="AJ77:AJ95"/>
    <mergeCell ref="AG46:AG75"/>
    <mergeCell ref="AH46:AH75"/>
    <mergeCell ref="AI46:AI75"/>
    <mergeCell ref="AD79:AD95"/>
    <mergeCell ref="AC79:AC95"/>
    <mergeCell ref="AI79:AI95"/>
    <mergeCell ref="AH79:AH95"/>
    <mergeCell ref="AG79:AG95"/>
    <mergeCell ref="AF79:AF95"/>
    <mergeCell ref="AE79:AE95"/>
    <mergeCell ref="K77:K95"/>
    <mergeCell ref="L77:L95"/>
    <mergeCell ref="V38:V75"/>
    <mergeCell ref="U38:U75"/>
    <mergeCell ref="T38:T75"/>
    <mergeCell ref="B35:B76"/>
    <mergeCell ref="C35:C76"/>
    <mergeCell ref="D35:D76"/>
    <mergeCell ref="E35:E76"/>
    <mergeCell ref="F35:F76"/>
    <mergeCell ref="G35:G76"/>
    <mergeCell ref="H35:H76"/>
    <mergeCell ref="I35:I76"/>
    <mergeCell ref="J35:J76"/>
    <mergeCell ref="B31:B34"/>
    <mergeCell ref="C31:C34"/>
    <mergeCell ref="D31:D34"/>
    <mergeCell ref="E31:E34"/>
    <mergeCell ref="F31:F34"/>
    <mergeCell ref="G31:G34"/>
    <mergeCell ref="H31:H34"/>
    <mergeCell ref="I31:I34"/>
    <mergeCell ref="J31:J34"/>
    <mergeCell ref="B27:B30"/>
    <mergeCell ref="C27:C30"/>
    <mergeCell ref="D27:D30"/>
    <mergeCell ref="E27:E30"/>
    <mergeCell ref="F27:F30"/>
    <mergeCell ref="G27:G30"/>
    <mergeCell ref="H27:H30"/>
    <mergeCell ref="I27:I30"/>
    <mergeCell ref="J27:J30"/>
    <mergeCell ref="H9:H26"/>
    <mergeCell ref="I9:I26"/>
    <mergeCell ref="J9:J26"/>
    <mergeCell ref="B5:B7"/>
    <mergeCell ref="C5:C7"/>
    <mergeCell ref="D5:D7"/>
    <mergeCell ref="E5:E7"/>
    <mergeCell ref="F5:F7"/>
    <mergeCell ref="G5:G7"/>
    <mergeCell ref="H5:H7"/>
    <mergeCell ref="I5:I7"/>
    <mergeCell ref="J5:J7"/>
    <mergeCell ref="B9:B26"/>
    <mergeCell ref="C9:C26"/>
    <mergeCell ref="D9:D26"/>
    <mergeCell ref="E9:E26"/>
    <mergeCell ref="F9:F26"/>
    <mergeCell ref="G9:G26"/>
    <mergeCell ref="AF6:AF7"/>
    <mergeCell ref="AG6:AG7"/>
    <mergeCell ref="AH6:AH7"/>
    <mergeCell ref="AI6:AI7"/>
    <mergeCell ref="AJ9:AJ26"/>
    <mergeCell ref="Z28:Z30"/>
    <mergeCell ref="AA28:AA30"/>
    <mergeCell ref="Q27:Q30"/>
    <mergeCell ref="AB5:AC5"/>
    <mergeCell ref="AD5:AI5"/>
    <mergeCell ref="AD10:AD24"/>
    <mergeCell ref="AF10:AF24"/>
    <mergeCell ref="AG10:AG24"/>
    <mergeCell ref="AF29:AF30"/>
    <mergeCell ref="AE29:AE30"/>
    <mergeCell ref="AI29:AI30"/>
    <mergeCell ref="AH29:AH30"/>
    <mergeCell ref="AG29:AG30"/>
    <mergeCell ref="AD6:AD7"/>
    <mergeCell ref="AE6:AE7"/>
    <mergeCell ref="R5:R7"/>
    <mergeCell ref="Z5:Z7"/>
    <mergeCell ref="AA5:AA7"/>
    <mergeCell ref="S5:V6"/>
    <mergeCell ref="K5:K7"/>
    <mergeCell ref="L5:L7"/>
    <mergeCell ref="N6:N7"/>
    <mergeCell ref="O6:O7"/>
    <mergeCell ref="AC6:AC7"/>
    <mergeCell ref="AB6:AB7"/>
    <mergeCell ref="R27:R30"/>
    <mergeCell ref="X27:X30"/>
    <mergeCell ref="W27:W30"/>
    <mergeCell ref="AC9:AC24"/>
    <mergeCell ref="N9:N26"/>
    <mergeCell ref="O9:O26"/>
    <mergeCell ref="M6:M7"/>
    <mergeCell ref="P6:P7"/>
    <mergeCell ref="M5:P5"/>
    <mergeCell ref="K27:K30"/>
    <mergeCell ref="L27:L30"/>
    <mergeCell ref="M27:M30"/>
    <mergeCell ref="P27:P30"/>
    <mergeCell ref="O27:O30"/>
    <mergeCell ref="N27:N30"/>
    <mergeCell ref="K9:K26"/>
    <mergeCell ref="L9:L26"/>
    <mergeCell ref="M9:M26"/>
    <mergeCell ref="AH10:AH24"/>
    <mergeCell ref="R31:R34"/>
    <mergeCell ref="W31:W34"/>
    <mergeCell ref="Z37:Z75"/>
    <mergeCell ref="AA37:AA75"/>
    <mergeCell ref="AB37:AB75"/>
    <mergeCell ref="AH38:AH45"/>
    <mergeCell ref="AG38:AG45"/>
    <mergeCell ref="AF38:AF45"/>
    <mergeCell ref="AE37:AE45"/>
    <mergeCell ref="AD37:AD45"/>
    <mergeCell ref="AD46:AD75"/>
    <mergeCell ref="AE46:AE75"/>
    <mergeCell ref="AF46:AF75"/>
    <mergeCell ref="S27:S30"/>
    <mergeCell ref="T27:T30"/>
    <mergeCell ref="U27:U30"/>
    <mergeCell ref="V27:V30"/>
    <mergeCell ref="S38:S75"/>
    <mergeCell ref="P9:P26"/>
    <mergeCell ref="L31:L34"/>
    <mergeCell ref="AD25:AD26"/>
    <mergeCell ref="AE25:AE26"/>
    <mergeCell ref="M31:M34"/>
    <mergeCell ref="P31:P34"/>
    <mergeCell ref="K31:K34"/>
    <mergeCell ref="K35:K76"/>
    <mergeCell ref="L35:L76"/>
    <mergeCell ref="M35:M76"/>
    <mergeCell ref="P35:P76"/>
    <mergeCell ref="O31:O34"/>
    <mergeCell ref="N31:N34"/>
    <mergeCell ref="Q31:Q34"/>
    <mergeCell ref="B119:B122"/>
    <mergeCell ref="C119:C122"/>
    <mergeCell ref="D119:D122"/>
    <mergeCell ref="B113:B114"/>
    <mergeCell ref="C113:C114"/>
    <mergeCell ref="D113:D114"/>
    <mergeCell ref="E113:E114"/>
    <mergeCell ref="F113:F114"/>
    <mergeCell ref="G113:G114"/>
    <mergeCell ref="B115:B118"/>
    <mergeCell ref="C115:C118"/>
    <mergeCell ref="D115:D118"/>
    <mergeCell ref="E115:E118"/>
    <mergeCell ref="F115:F118"/>
    <mergeCell ref="G115:G118"/>
    <mergeCell ref="AK108:AK112"/>
    <mergeCell ref="AJ108:AJ112"/>
    <mergeCell ref="AI111:AI112"/>
    <mergeCell ref="AJ96:AJ99"/>
    <mergeCell ref="Y109:Y110"/>
    <mergeCell ref="Z109:Z110"/>
    <mergeCell ref="AA109:AA110"/>
    <mergeCell ref="H113:H114"/>
    <mergeCell ref="I113:I114"/>
    <mergeCell ref="J113:J114"/>
    <mergeCell ref="K113:K114"/>
    <mergeCell ref="L113:L114"/>
    <mergeCell ref="M113:M114"/>
    <mergeCell ref="P113:P114"/>
    <mergeCell ref="Q113:Q114"/>
    <mergeCell ref="V96:V99"/>
    <mergeCell ref="Y96:Y99"/>
    <mergeCell ref="Z96:Z99"/>
    <mergeCell ref="AA96:AA99"/>
    <mergeCell ref="AB96:AB99"/>
    <mergeCell ref="AC96:AC99"/>
    <mergeCell ref="AD96:AD99"/>
    <mergeCell ref="AE96:AE99"/>
    <mergeCell ref="AK100:AK103"/>
    <mergeCell ref="H108:H111"/>
    <mergeCell ref="E108:E112"/>
    <mergeCell ref="C108:C112"/>
    <mergeCell ref="B108:B112"/>
    <mergeCell ref="Q109:Q110"/>
    <mergeCell ref="R109:R110"/>
    <mergeCell ref="S109:S110"/>
    <mergeCell ref="T109:T110"/>
    <mergeCell ref="T111:T112"/>
    <mergeCell ref="S111:S112"/>
    <mergeCell ref="R111:R112"/>
    <mergeCell ref="Q111:Q112"/>
    <mergeCell ref="D108:D111"/>
    <mergeCell ref="L108:L112"/>
    <mergeCell ref="K108:K112"/>
    <mergeCell ref="J108:J112"/>
    <mergeCell ref="I108:I112"/>
    <mergeCell ref="G108:G112"/>
    <mergeCell ref="F108:F111"/>
    <mergeCell ref="B123:B125"/>
    <mergeCell ref="C123:C125"/>
    <mergeCell ref="D123:D125"/>
    <mergeCell ref="E123:E125"/>
    <mergeCell ref="F123:F125"/>
    <mergeCell ref="G123:G125"/>
    <mergeCell ref="H123:H125"/>
    <mergeCell ref="I123:I125"/>
    <mergeCell ref="J123:J125"/>
    <mergeCell ref="K119:K122"/>
    <mergeCell ref="L119:L122"/>
    <mergeCell ref="M119:M122"/>
    <mergeCell ref="P119:P122"/>
    <mergeCell ref="Q119:Q122"/>
    <mergeCell ref="R119:R122"/>
    <mergeCell ref="S119:S122"/>
    <mergeCell ref="T119:T122"/>
    <mergeCell ref="U119:U122"/>
    <mergeCell ref="AL126:AL129"/>
    <mergeCell ref="AH31:AH34"/>
    <mergeCell ref="AI31:AI34"/>
    <mergeCell ref="AK31:AK34"/>
    <mergeCell ref="AJ31:AJ34"/>
    <mergeCell ref="AG126:AG129"/>
    <mergeCell ref="AJ126:AJ129"/>
    <mergeCell ref="AK126:AK129"/>
    <mergeCell ref="AB119:AB122"/>
    <mergeCell ref="AC121:AC122"/>
    <mergeCell ref="AD121:AD122"/>
    <mergeCell ref="AE121:AE122"/>
    <mergeCell ref="AF121:AF122"/>
    <mergeCell ref="AG121:AG122"/>
    <mergeCell ref="AB78:AB95"/>
    <mergeCell ref="AI126:AI129"/>
    <mergeCell ref="AH126:AH129"/>
    <mergeCell ref="AG96:AG99"/>
    <mergeCell ref="AH96:AH99"/>
    <mergeCell ref="AI96:AI99"/>
    <mergeCell ref="AK35:AK76"/>
    <mergeCell ref="AI38:AI45"/>
    <mergeCell ref="AL104:AL107"/>
    <mergeCell ref="AL79:AL95"/>
    <mergeCell ref="AI121:AI122"/>
    <mergeCell ref="Q38:Q75"/>
    <mergeCell ref="R38:R75"/>
    <mergeCell ref="Y38:Y39"/>
    <mergeCell ref="Q79:Q95"/>
    <mergeCell ref="R79:R95"/>
    <mergeCell ref="W106:W107"/>
    <mergeCell ref="W104:W105"/>
    <mergeCell ref="X113:X114"/>
    <mergeCell ref="X104:X105"/>
    <mergeCell ref="X106:X107"/>
    <mergeCell ref="AC46:AC75"/>
    <mergeCell ref="AC37:AC45"/>
    <mergeCell ref="U109:U110"/>
    <mergeCell ref="V109:V110"/>
    <mergeCell ref="X109:X110"/>
    <mergeCell ref="W109:W110"/>
    <mergeCell ref="Y111:Y112"/>
    <mergeCell ref="X111:X112"/>
    <mergeCell ref="W111:W112"/>
    <mergeCell ref="V111:V112"/>
    <mergeCell ref="U111:U112"/>
    <mergeCell ref="AB109:AB112"/>
    <mergeCell ref="AH104:AH107"/>
    <mergeCell ref="AL46:AL75"/>
    <mergeCell ref="AL38:AL45"/>
    <mergeCell ref="AL25:AL26"/>
    <mergeCell ref="AL10:AL24"/>
    <mergeCell ref="AL96:AL99"/>
    <mergeCell ref="AL100:AL103"/>
    <mergeCell ref="AL27:AL30"/>
    <mergeCell ref="AC27:AC30"/>
    <mergeCell ref="Y27:Y30"/>
    <mergeCell ref="AF31:AF34"/>
    <mergeCell ref="AE31:AE34"/>
    <mergeCell ref="AD31:AD34"/>
    <mergeCell ref="AC31:AC34"/>
    <mergeCell ref="AB31:AB34"/>
    <mergeCell ref="Y31:Y34"/>
    <mergeCell ref="AL31:AL34"/>
    <mergeCell ref="AG31:AG34"/>
    <mergeCell ref="AJ27:AJ30"/>
    <mergeCell ref="AK27:AK30"/>
    <mergeCell ref="Z32:Z34"/>
    <mergeCell ref="AA32:AA34"/>
    <mergeCell ref="AK9:AK26"/>
    <mergeCell ref="AF25:AF26"/>
    <mergeCell ref="AE10:AE24"/>
    <mergeCell ref="AH111:AH112"/>
    <mergeCell ref="AG111:AG112"/>
    <mergeCell ref="AF111:AF112"/>
    <mergeCell ref="AE111:AE112"/>
    <mergeCell ref="AD111:AD112"/>
    <mergeCell ref="AC111:AC112"/>
    <mergeCell ref="M108:M112"/>
    <mergeCell ref="P108:P112"/>
    <mergeCell ref="O108:O112"/>
    <mergeCell ref="N108:N1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3:AJ132"/>
  <sheetViews>
    <sheetView zoomScale="70" zoomScaleNormal="70"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8.7109375" style="2" customWidth="1"/>
    <col min="13" max="13" width="36.42578125" style="2" customWidth="1"/>
    <col min="14" max="14" width="20.28515625" style="36" hidden="1" customWidth="1"/>
    <col min="15" max="15" width="17.28515625" style="2" hidden="1" customWidth="1"/>
    <col min="16" max="16" width="11.85546875" style="2" hidden="1" customWidth="1"/>
    <col min="17" max="17" width="34.7109375" style="2" customWidth="1"/>
    <col min="18" max="18" width="7.5703125" style="2" hidden="1" customWidth="1"/>
    <col min="19" max="19" width="6.5703125" style="2" hidden="1" customWidth="1"/>
    <col min="20" max="22" width="7.5703125" style="2" hidden="1" customWidth="1"/>
    <col min="23" max="23" width="19.28515625" style="2" customWidth="1"/>
    <col min="24" max="24" width="14.42578125" style="2" hidden="1" customWidth="1"/>
    <col min="25" max="25" width="12.7109375" style="2" hidden="1" customWidth="1"/>
    <col min="26" max="26" width="33.5703125" style="2" customWidth="1"/>
    <col min="27" max="29" width="20.28515625" style="2" customWidth="1"/>
    <col min="30" max="30" width="20.28515625" style="205" customWidth="1"/>
    <col min="31" max="31" width="21.7109375" style="205"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72"/>
      <c r="F3" s="9"/>
      <c r="G3" s="10"/>
      <c r="H3" s="10"/>
      <c r="I3" s="10"/>
      <c r="J3" s="10"/>
      <c r="K3" s="10"/>
      <c r="L3" s="41"/>
      <c r="M3" s="41"/>
      <c r="N3" s="34"/>
      <c r="O3" s="10"/>
      <c r="P3" s="10"/>
      <c r="Q3" s="10"/>
      <c r="R3" s="41"/>
      <c r="S3" s="10"/>
      <c r="T3" s="10"/>
      <c r="U3" s="10"/>
      <c r="V3" s="10"/>
      <c r="W3" s="41"/>
      <c r="X3" s="10"/>
      <c r="Y3" s="10"/>
      <c r="Z3" s="10"/>
      <c r="AA3" s="10"/>
      <c r="AB3" s="10"/>
      <c r="AC3" s="162"/>
      <c r="AD3" s="199"/>
      <c r="AE3" s="199"/>
      <c r="AF3" s="10"/>
      <c r="AG3" s="10"/>
      <c r="AH3" s="11"/>
      <c r="AI3" s="10"/>
      <c r="AJ3" s="12"/>
    </row>
    <row r="4" spans="1:36" ht="22.5" customHeight="1" x14ac:dyDescent="0.25">
      <c r="B4" s="17" t="s">
        <v>550</v>
      </c>
      <c r="C4" s="33" t="s">
        <v>563</v>
      </c>
      <c r="D4" s="13"/>
      <c r="E4" s="74"/>
      <c r="F4" s="13"/>
      <c r="G4" s="14"/>
      <c r="H4" s="14"/>
      <c r="I4" s="14"/>
      <c r="J4" s="14"/>
      <c r="K4" s="14"/>
      <c r="L4" s="42"/>
      <c r="M4" s="42"/>
      <c r="N4" s="35"/>
      <c r="O4" s="14"/>
      <c r="P4" s="14"/>
      <c r="Q4" s="14"/>
      <c r="R4" s="42"/>
      <c r="S4" s="14"/>
      <c r="T4" s="14"/>
      <c r="U4" s="14"/>
      <c r="V4" s="14"/>
      <c r="W4" s="42"/>
      <c r="X4" s="14"/>
      <c r="Y4" s="14"/>
      <c r="Z4" s="14"/>
      <c r="AA4" s="14"/>
      <c r="AB4" s="14"/>
      <c r="AC4" s="163"/>
      <c r="AD4" s="200"/>
      <c r="AE4" s="200"/>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1070"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1071"/>
      <c r="S6" s="898"/>
      <c r="T6" s="898"/>
      <c r="U6" s="898"/>
      <c r="V6" s="898"/>
      <c r="W6" s="1068"/>
      <c r="X6" s="880"/>
      <c r="Y6" s="880"/>
      <c r="Z6" s="844" t="s">
        <v>18</v>
      </c>
      <c r="AA6" s="844" t="s">
        <v>955</v>
      </c>
      <c r="AB6" s="880" t="s">
        <v>7</v>
      </c>
      <c r="AC6" s="880" t="s">
        <v>8</v>
      </c>
      <c r="AD6" s="1261" t="s">
        <v>9</v>
      </c>
      <c r="AE6" s="1261"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1072"/>
      <c r="S7" s="32" t="s">
        <v>553</v>
      </c>
      <c r="T7" s="32" t="s">
        <v>554</v>
      </c>
      <c r="U7" s="32" t="s">
        <v>556</v>
      </c>
      <c r="V7" s="32" t="s">
        <v>555</v>
      </c>
      <c r="W7" s="1069"/>
      <c r="X7" s="844"/>
      <c r="Y7" s="844"/>
      <c r="Z7" s="845"/>
      <c r="AA7" s="845"/>
      <c r="AB7" s="881"/>
      <c r="AC7" s="844"/>
      <c r="AD7" s="1262"/>
      <c r="AE7" s="1262"/>
      <c r="AF7" s="881"/>
      <c r="AG7" s="881"/>
      <c r="AH7" s="844"/>
      <c r="AI7" s="881"/>
      <c r="AJ7" s="844"/>
    </row>
    <row r="8" spans="1:36" ht="15.75" customHeight="1" x14ac:dyDescent="0.2">
      <c r="A8" s="18" t="s">
        <v>548</v>
      </c>
      <c r="B8" s="19"/>
      <c r="C8" s="19"/>
      <c r="D8" s="19"/>
      <c r="E8" s="164"/>
      <c r="F8" s="19"/>
      <c r="G8" s="20"/>
      <c r="H8" s="20"/>
      <c r="I8" s="20"/>
      <c r="J8" s="20"/>
      <c r="K8" s="21"/>
      <c r="L8" s="21"/>
      <c r="M8" s="37"/>
      <c r="N8" s="37"/>
      <c r="O8" s="37"/>
      <c r="P8" s="38"/>
      <c r="Q8" s="24"/>
      <c r="R8" s="25"/>
      <c r="S8" s="25"/>
      <c r="T8" s="25"/>
      <c r="U8" s="25"/>
      <c r="V8" s="25"/>
      <c r="W8" s="26"/>
      <c r="X8" s="27"/>
      <c r="Y8" s="27"/>
      <c r="Z8" s="28"/>
      <c r="AA8" s="29"/>
      <c r="AB8" s="30"/>
      <c r="AC8" s="27"/>
      <c r="AD8" s="201"/>
      <c r="AE8" s="201"/>
      <c r="AF8" s="30"/>
      <c r="AG8" s="30"/>
      <c r="AH8" s="27"/>
      <c r="AI8" s="30"/>
      <c r="AJ8" s="27"/>
    </row>
    <row r="9" spans="1:36" s="165" customFormat="1" ht="63.75" x14ac:dyDescent="0.2">
      <c r="B9" s="166" t="s">
        <v>429</v>
      </c>
      <c r="C9" s="166" t="s">
        <v>516</v>
      </c>
      <c r="D9" s="167"/>
      <c r="E9" s="168" t="s">
        <v>515</v>
      </c>
      <c r="F9" s="167"/>
      <c r="G9" s="139" t="s">
        <v>1473</v>
      </c>
      <c r="H9" s="169"/>
      <c r="I9" s="107" t="s">
        <v>520</v>
      </c>
      <c r="J9" s="107">
        <v>0</v>
      </c>
      <c r="K9" s="107">
        <v>250</v>
      </c>
      <c r="L9" s="106" t="s">
        <v>582</v>
      </c>
      <c r="M9" s="107" t="s">
        <v>1042</v>
      </c>
      <c r="N9" s="107"/>
      <c r="O9" s="113"/>
      <c r="P9" s="113"/>
      <c r="Q9" s="107" t="s">
        <v>1282</v>
      </c>
      <c r="R9" s="107">
        <v>0</v>
      </c>
      <c r="S9" s="113"/>
      <c r="T9" s="113"/>
      <c r="U9" s="113"/>
      <c r="V9" s="113"/>
      <c r="W9" s="107" t="s">
        <v>617</v>
      </c>
      <c r="X9" s="113"/>
      <c r="Y9" s="167"/>
      <c r="Z9" s="113" t="s">
        <v>1283</v>
      </c>
      <c r="AA9" s="113" t="s">
        <v>1284</v>
      </c>
      <c r="AB9" s="113" t="s">
        <v>617</v>
      </c>
      <c r="AC9" s="113"/>
      <c r="AD9" s="202"/>
      <c r="AE9" s="202"/>
      <c r="AF9" s="113"/>
      <c r="AG9" s="113"/>
      <c r="AH9" s="107" t="s">
        <v>36</v>
      </c>
      <c r="AI9" s="113" t="s">
        <v>1285</v>
      </c>
      <c r="AJ9" s="113"/>
    </row>
    <row r="10" spans="1:36" s="165" customFormat="1" ht="25.5" x14ac:dyDescent="0.2">
      <c r="B10" s="910" t="s">
        <v>429</v>
      </c>
      <c r="C10" s="910" t="s">
        <v>466</v>
      </c>
      <c r="D10" s="717"/>
      <c r="E10" s="705" t="s">
        <v>468</v>
      </c>
      <c r="F10" s="1247"/>
      <c r="G10" s="705" t="s">
        <v>481</v>
      </c>
      <c r="H10" s="717"/>
      <c r="I10" s="705" t="s">
        <v>21</v>
      </c>
      <c r="J10" s="705">
        <v>1</v>
      </c>
      <c r="K10" s="705">
        <v>1</v>
      </c>
      <c r="L10" s="717" t="s">
        <v>581</v>
      </c>
      <c r="M10" s="717">
        <v>1</v>
      </c>
      <c r="N10" s="717"/>
      <c r="O10" s="717"/>
      <c r="P10" s="717"/>
      <c r="Q10" s="705" t="s">
        <v>1286</v>
      </c>
      <c r="R10" s="717">
        <v>100</v>
      </c>
      <c r="S10" s="717"/>
      <c r="T10" s="717"/>
      <c r="U10" s="717"/>
      <c r="V10" s="717"/>
      <c r="W10" s="1258">
        <v>44196</v>
      </c>
      <c r="X10" s="717"/>
      <c r="Y10" s="717"/>
      <c r="Z10" s="705" t="s">
        <v>1287</v>
      </c>
      <c r="AA10" s="717" t="s">
        <v>1288</v>
      </c>
      <c r="AB10" s="170" t="s">
        <v>1289</v>
      </c>
      <c r="AC10" s="113" t="s">
        <v>1290</v>
      </c>
      <c r="AD10" s="203">
        <v>230200000</v>
      </c>
      <c r="AE10" s="203">
        <v>230200000</v>
      </c>
      <c r="AF10" s="169"/>
      <c r="AG10" s="169"/>
      <c r="AH10" s="107" t="s">
        <v>36</v>
      </c>
      <c r="AI10" s="113" t="s">
        <v>1285</v>
      </c>
      <c r="AJ10" s="169"/>
    </row>
    <row r="11" spans="1:36" s="165" customFormat="1" ht="25.5" x14ac:dyDescent="0.2">
      <c r="B11" s="911"/>
      <c r="C11" s="911"/>
      <c r="D11" s="718"/>
      <c r="E11" s="716"/>
      <c r="F11" s="1249"/>
      <c r="G11" s="716"/>
      <c r="H11" s="718"/>
      <c r="I11" s="716"/>
      <c r="J11" s="716"/>
      <c r="K11" s="716"/>
      <c r="L11" s="718"/>
      <c r="M11" s="718"/>
      <c r="N11" s="718"/>
      <c r="O11" s="718"/>
      <c r="P11" s="718"/>
      <c r="Q11" s="716"/>
      <c r="R11" s="718"/>
      <c r="S11" s="718"/>
      <c r="T11" s="718"/>
      <c r="U11" s="718"/>
      <c r="V11" s="718"/>
      <c r="W11" s="1260"/>
      <c r="X11" s="718"/>
      <c r="Y11" s="718"/>
      <c r="Z11" s="716"/>
      <c r="AA11" s="718"/>
      <c r="AB11" s="170" t="s">
        <v>1291</v>
      </c>
      <c r="AC11" s="113" t="s">
        <v>1292</v>
      </c>
      <c r="AD11" s="203">
        <v>20000000</v>
      </c>
      <c r="AE11" s="203">
        <v>20000000</v>
      </c>
      <c r="AF11" s="169"/>
      <c r="AG11" s="169"/>
      <c r="AH11" s="107" t="s">
        <v>36</v>
      </c>
      <c r="AI11" s="113" t="s">
        <v>1285</v>
      </c>
      <c r="AJ11" s="169"/>
    </row>
    <row r="12" spans="1:36" s="165" customFormat="1" ht="38.25" x14ac:dyDescent="0.2">
      <c r="B12" s="912"/>
      <c r="C12" s="912"/>
      <c r="D12" s="719"/>
      <c r="E12" s="706"/>
      <c r="F12" s="1248"/>
      <c r="G12" s="706"/>
      <c r="H12" s="719"/>
      <c r="I12" s="706"/>
      <c r="J12" s="706"/>
      <c r="K12" s="706"/>
      <c r="L12" s="719"/>
      <c r="M12" s="719"/>
      <c r="N12" s="719"/>
      <c r="O12" s="719"/>
      <c r="P12" s="719"/>
      <c r="Q12" s="706"/>
      <c r="R12" s="719"/>
      <c r="S12" s="719"/>
      <c r="T12" s="719"/>
      <c r="U12" s="719"/>
      <c r="V12" s="719"/>
      <c r="W12" s="1259"/>
      <c r="X12" s="719"/>
      <c r="Y12" s="719"/>
      <c r="Z12" s="706"/>
      <c r="AA12" s="719"/>
      <c r="AB12" s="171" t="s">
        <v>1293</v>
      </c>
      <c r="AC12" s="171" t="s">
        <v>1294</v>
      </c>
      <c r="AD12" s="203">
        <v>119800000</v>
      </c>
      <c r="AE12" s="203">
        <v>119800000</v>
      </c>
      <c r="AF12" s="169"/>
      <c r="AG12" s="169"/>
      <c r="AH12" s="107" t="s">
        <v>36</v>
      </c>
      <c r="AI12" s="113" t="s">
        <v>1285</v>
      </c>
      <c r="AJ12" s="169"/>
    </row>
    <row r="13" spans="1:36" s="165" customFormat="1" ht="76.5" x14ac:dyDescent="0.2">
      <c r="B13" s="166" t="s">
        <v>429</v>
      </c>
      <c r="C13" s="166" t="s">
        <v>466</v>
      </c>
      <c r="D13" s="167"/>
      <c r="E13" s="172" t="s">
        <v>468</v>
      </c>
      <c r="F13" s="167"/>
      <c r="G13" s="139" t="s">
        <v>480</v>
      </c>
      <c r="H13" s="169"/>
      <c r="I13" s="107" t="s">
        <v>21</v>
      </c>
      <c r="J13" s="107">
        <v>2</v>
      </c>
      <c r="K13" s="107">
        <v>2</v>
      </c>
      <c r="L13" s="106" t="s">
        <v>581</v>
      </c>
      <c r="M13" s="106">
        <v>2</v>
      </c>
      <c r="N13" s="169"/>
      <c r="O13" s="169"/>
      <c r="P13" s="169"/>
      <c r="Q13" s="107" t="s">
        <v>1295</v>
      </c>
      <c r="R13" s="106">
        <v>100</v>
      </c>
      <c r="S13" s="169"/>
      <c r="T13" s="169"/>
      <c r="U13" s="169"/>
      <c r="V13" s="169"/>
      <c r="W13" s="173">
        <v>44196</v>
      </c>
      <c r="X13" s="169"/>
      <c r="Y13" s="169"/>
      <c r="Z13" s="113" t="s">
        <v>1287</v>
      </c>
      <c r="AA13" s="169" t="s">
        <v>1288</v>
      </c>
      <c r="AB13" s="171" t="s">
        <v>1296</v>
      </c>
      <c r="AC13" s="113" t="s">
        <v>1290</v>
      </c>
      <c r="AD13" s="203">
        <v>111772400</v>
      </c>
      <c r="AE13" s="203">
        <v>111772400</v>
      </c>
      <c r="AF13" s="169"/>
      <c r="AG13" s="169"/>
      <c r="AH13" s="107" t="s">
        <v>36</v>
      </c>
      <c r="AI13" s="113" t="s">
        <v>1285</v>
      </c>
      <c r="AJ13" s="169"/>
    </row>
    <row r="14" spans="1:36" s="165" customFormat="1" ht="63.75" x14ac:dyDescent="0.2">
      <c r="B14" s="166" t="s">
        <v>429</v>
      </c>
      <c r="C14" s="166" t="s">
        <v>466</v>
      </c>
      <c r="D14" s="167"/>
      <c r="E14" s="172" t="s">
        <v>468</v>
      </c>
      <c r="F14" s="167"/>
      <c r="G14" s="139" t="s">
        <v>479</v>
      </c>
      <c r="H14" s="169"/>
      <c r="I14" s="107" t="s">
        <v>21</v>
      </c>
      <c r="J14" s="107">
        <v>1</v>
      </c>
      <c r="K14" s="107">
        <v>1</v>
      </c>
      <c r="L14" s="106" t="s">
        <v>581</v>
      </c>
      <c r="M14" s="106">
        <v>1</v>
      </c>
      <c r="N14" s="169"/>
      <c r="O14" s="169"/>
      <c r="P14" s="169"/>
      <c r="Q14" s="107" t="s">
        <v>1297</v>
      </c>
      <c r="R14" s="106">
        <v>100</v>
      </c>
      <c r="S14" s="169"/>
      <c r="T14" s="169"/>
      <c r="U14" s="169"/>
      <c r="V14" s="169"/>
      <c r="W14" s="173">
        <v>44196</v>
      </c>
      <c r="X14" s="169"/>
      <c r="Y14" s="169"/>
      <c r="Z14" s="113" t="s">
        <v>1298</v>
      </c>
      <c r="AA14" s="169" t="s">
        <v>1299</v>
      </c>
      <c r="AB14" s="171" t="s">
        <v>1300</v>
      </c>
      <c r="AC14" s="171" t="s">
        <v>1301</v>
      </c>
      <c r="AD14" s="203">
        <v>216197500</v>
      </c>
      <c r="AE14" s="203">
        <v>216197500</v>
      </c>
      <c r="AF14" s="169"/>
      <c r="AG14" s="169"/>
      <c r="AH14" s="107" t="s">
        <v>36</v>
      </c>
      <c r="AI14" s="113" t="s">
        <v>1285</v>
      </c>
      <c r="AJ14" s="169"/>
    </row>
    <row r="15" spans="1:36" s="165" customFormat="1" ht="76.5" x14ac:dyDescent="0.2">
      <c r="B15" s="910" t="s">
        <v>429</v>
      </c>
      <c r="C15" s="910" t="s">
        <v>466</v>
      </c>
      <c r="D15" s="1247"/>
      <c r="E15" s="1038" t="s">
        <v>468</v>
      </c>
      <c r="F15" s="1247"/>
      <c r="G15" s="705" t="s">
        <v>478</v>
      </c>
      <c r="H15" s="717"/>
      <c r="I15" s="705" t="s">
        <v>21</v>
      </c>
      <c r="J15" s="705">
        <v>5</v>
      </c>
      <c r="K15" s="705">
        <v>7</v>
      </c>
      <c r="L15" s="717" t="s">
        <v>582</v>
      </c>
      <c r="M15" s="717">
        <v>1</v>
      </c>
      <c r="N15" s="717"/>
      <c r="O15" s="717"/>
      <c r="P15" s="717"/>
      <c r="Q15" s="107" t="s">
        <v>1302</v>
      </c>
      <c r="R15" s="106">
        <v>50</v>
      </c>
      <c r="S15" s="169"/>
      <c r="T15" s="169"/>
      <c r="U15" s="169"/>
      <c r="V15" s="169"/>
      <c r="W15" s="173">
        <v>44196</v>
      </c>
      <c r="X15" s="169"/>
      <c r="Y15" s="169"/>
      <c r="Z15" s="113" t="s">
        <v>1303</v>
      </c>
      <c r="AA15" s="169" t="s">
        <v>1304</v>
      </c>
      <c r="AB15" s="169" t="s">
        <v>947</v>
      </c>
      <c r="AC15" s="113"/>
      <c r="AD15" s="203"/>
      <c r="AE15" s="203"/>
      <c r="AF15" s="169"/>
      <c r="AG15" s="169"/>
      <c r="AH15" s="107" t="s">
        <v>36</v>
      </c>
      <c r="AI15" s="113" t="s">
        <v>1285</v>
      </c>
      <c r="AJ15" s="169"/>
    </row>
    <row r="16" spans="1:36" s="165" customFormat="1" ht="51" x14ac:dyDescent="0.2">
      <c r="B16" s="911"/>
      <c r="C16" s="911"/>
      <c r="D16" s="1249"/>
      <c r="E16" s="1083"/>
      <c r="F16" s="1249"/>
      <c r="G16" s="716"/>
      <c r="H16" s="718"/>
      <c r="I16" s="716"/>
      <c r="J16" s="716"/>
      <c r="K16" s="716"/>
      <c r="L16" s="718"/>
      <c r="M16" s="718"/>
      <c r="N16" s="718"/>
      <c r="O16" s="718"/>
      <c r="P16" s="718"/>
      <c r="Q16" s="107" t="s">
        <v>1305</v>
      </c>
      <c r="R16" s="106">
        <v>30</v>
      </c>
      <c r="S16" s="169"/>
      <c r="T16" s="169"/>
      <c r="U16" s="169"/>
      <c r="V16" s="169"/>
      <c r="W16" s="173">
        <v>44196</v>
      </c>
      <c r="X16" s="169"/>
      <c r="Y16" s="169"/>
      <c r="Z16" s="113" t="s">
        <v>1303</v>
      </c>
      <c r="AA16" s="169" t="s">
        <v>1304</v>
      </c>
      <c r="AB16" s="169" t="s">
        <v>947</v>
      </c>
      <c r="AC16" s="113"/>
      <c r="AD16" s="203"/>
      <c r="AE16" s="203"/>
      <c r="AF16" s="169"/>
      <c r="AG16" s="169"/>
      <c r="AH16" s="107" t="s">
        <v>36</v>
      </c>
      <c r="AI16" s="113" t="s">
        <v>1285</v>
      </c>
      <c r="AJ16" s="169"/>
    </row>
    <row r="17" spans="2:36" s="165" customFormat="1" ht="63.75" x14ac:dyDescent="0.2">
      <c r="B17" s="912"/>
      <c r="C17" s="912"/>
      <c r="D17" s="1248"/>
      <c r="E17" s="1039"/>
      <c r="F17" s="1248"/>
      <c r="G17" s="706"/>
      <c r="H17" s="719"/>
      <c r="I17" s="706"/>
      <c r="J17" s="706"/>
      <c r="K17" s="706"/>
      <c r="L17" s="719"/>
      <c r="M17" s="719"/>
      <c r="N17" s="719"/>
      <c r="O17" s="719"/>
      <c r="P17" s="719"/>
      <c r="Q17" s="107" t="s">
        <v>1306</v>
      </c>
      <c r="R17" s="106">
        <v>20</v>
      </c>
      <c r="S17" s="169"/>
      <c r="T17" s="169"/>
      <c r="U17" s="169"/>
      <c r="V17" s="169"/>
      <c r="W17" s="173">
        <v>44196</v>
      </c>
      <c r="X17" s="169"/>
      <c r="Y17" s="169"/>
      <c r="Z17" s="113" t="s">
        <v>1303</v>
      </c>
      <c r="AA17" s="169" t="s">
        <v>1304</v>
      </c>
      <c r="AB17" s="169" t="s">
        <v>947</v>
      </c>
      <c r="AC17" s="113"/>
      <c r="AD17" s="203"/>
      <c r="AE17" s="203"/>
      <c r="AF17" s="169"/>
      <c r="AG17" s="169"/>
      <c r="AH17" s="107" t="s">
        <v>36</v>
      </c>
      <c r="AI17" s="113" t="s">
        <v>1285</v>
      </c>
      <c r="AJ17" s="169"/>
    </row>
    <row r="18" spans="2:36" s="165" customFormat="1" ht="153" x14ac:dyDescent="0.2">
      <c r="B18" s="910" t="s">
        <v>429</v>
      </c>
      <c r="C18" s="910" t="s">
        <v>466</v>
      </c>
      <c r="D18" s="167"/>
      <c r="E18" s="1038" t="s">
        <v>468</v>
      </c>
      <c r="F18" s="1247"/>
      <c r="G18" s="705" t="s">
        <v>477</v>
      </c>
      <c r="H18" s="717"/>
      <c r="I18" s="705" t="s">
        <v>21</v>
      </c>
      <c r="J18" s="705">
        <v>4740</v>
      </c>
      <c r="K18" s="705">
        <v>5000</v>
      </c>
      <c r="L18" s="717" t="s">
        <v>581</v>
      </c>
      <c r="M18" s="717">
        <v>5000</v>
      </c>
      <c r="N18" s="717"/>
      <c r="O18" s="717"/>
      <c r="P18" s="717"/>
      <c r="Q18" s="107" t="s">
        <v>1307</v>
      </c>
      <c r="R18" s="106">
        <v>15</v>
      </c>
      <c r="S18" s="169"/>
      <c r="T18" s="169"/>
      <c r="U18" s="169"/>
      <c r="V18" s="169"/>
      <c r="W18" s="173">
        <v>44196</v>
      </c>
      <c r="X18" s="169"/>
      <c r="Y18" s="169"/>
      <c r="Z18" s="113" t="s">
        <v>1303</v>
      </c>
      <c r="AA18" s="169" t="s">
        <v>1304</v>
      </c>
      <c r="AB18" s="169" t="s">
        <v>947</v>
      </c>
      <c r="AC18" s="113"/>
      <c r="AD18" s="203"/>
      <c r="AE18" s="203"/>
      <c r="AF18" s="169"/>
      <c r="AG18" s="169"/>
      <c r="AH18" s="107" t="s">
        <v>36</v>
      </c>
      <c r="AI18" s="113" t="s">
        <v>1285</v>
      </c>
      <c r="AJ18" s="169"/>
    </row>
    <row r="19" spans="2:36" s="165" customFormat="1" ht="63.75" x14ac:dyDescent="0.2">
      <c r="B19" s="911"/>
      <c r="C19" s="911"/>
      <c r="D19" s="167"/>
      <c r="E19" s="1083"/>
      <c r="F19" s="1249"/>
      <c r="G19" s="716"/>
      <c r="H19" s="718"/>
      <c r="I19" s="716"/>
      <c r="J19" s="716"/>
      <c r="K19" s="716"/>
      <c r="L19" s="718"/>
      <c r="M19" s="718"/>
      <c r="N19" s="718"/>
      <c r="O19" s="718"/>
      <c r="P19" s="718"/>
      <c r="Q19" s="107" t="s">
        <v>1308</v>
      </c>
      <c r="R19" s="106">
        <v>15</v>
      </c>
      <c r="S19" s="169"/>
      <c r="T19" s="169"/>
      <c r="U19" s="169"/>
      <c r="V19" s="169"/>
      <c r="W19" s="173">
        <v>44196</v>
      </c>
      <c r="X19" s="169"/>
      <c r="Y19" s="169"/>
      <c r="Z19" s="113" t="s">
        <v>1303</v>
      </c>
      <c r="AA19" s="169" t="s">
        <v>1304</v>
      </c>
      <c r="AB19" s="169" t="s">
        <v>947</v>
      </c>
      <c r="AC19" s="113"/>
      <c r="AD19" s="203"/>
      <c r="AE19" s="203"/>
      <c r="AF19" s="169"/>
      <c r="AG19" s="169"/>
      <c r="AH19" s="107" t="s">
        <v>36</v>
      </c>
      <c r="AI19" s="113" t="s">
        <v>1285</v>
      </c>
      <c r="AJ19" s="169"/>
    </row>
    <row r="20" spans="2:36" s="165" customFormat="1" ht="51" x14ac:dyDescent="0.2">
      <c r="B20" s="911"/>
      <c r="C20" s="911"/>
      <c r="D20" s="167"/>
      <c r="E20" s="1083"/>
      <c r="F20" s="1249"/>
      <c r="G20" s="716"/>
      <c r="H20" s="718"/>
      <c r="I20" s="716"/>
      <c r="J20" s="716"/>
      <c r="K20" s="716"/>
      <c r="L20" s="718"/>
      <c r="M20" s="718"/>
      <c r="N20" s="718"/>
      <c r="O20" s="718"/>
      <c r="P20" s="718"/>
      <c r="Q20" s="107" t="s">
        <v>1309</v>
      </c>
      <c r="R20" s="106">
        <v>30</v>
      </c>
      <c r="S20" s="169"/>
      <c r="T20" s="169"/>
      <c r="U20" s="169"/>
      <c r="V20" s="169"/>
      <c r="W20" s="173">
        <v>44165</v>
      </c>
      <c r="X20" s="169"/>
      <c r="Y20" s="169"/>
      <c r="Z20" s="113" t="s">
        <v>1303</v>
      </c>
      <c r="AA20" s="169" t="s">
        <v>1304</v>
      </c>
      <c r="AB20" s="169" t="s">
        <v>947</v>
      </c>
      <c r="AC20" s="113"/>
      <c r="AD20" s="203"/>
      <c r="AE20" s="203"/>
      <c r="AF20" s="169"/>
      <c r="AG20" s="169"/>
      <c r="AH20" s="107" t="s">
        <v>36</v>
      </c>
      <c r="AI20" s="113" t="s">
        <v>1285</v>
      </c>
      <c r="AJ20" s="169"/>
    </row>
    <row r="21" spans="2:36" s="165" customFormat="1" ht="51" x14ac:dyDescent="0.2">
      <c r="B21" s="911"/>
      <c r="C21" s="911"/>
      <c r="D21" s="167"/>
      <c r="E21" s="1083"/>
      <c r="F21" s="1249"/>
      <c r="G21" s="716"/>
      <c r="H21" s="718"/>
      <c r="I21" s="716"/>
      <c r="J21" s="716"/>
      <c r="K21" s="716"/>
      <c r="L21" s="718"/>
      <c r="M21" s="718"/>
      <c r="N21" s="718"/>
      <c r="O21" s="718"/>
      <c r="P21" s="718"/>
      <c r="Q21" s="107" t="s">
        <v>1310</v>
      </c>
      <c r="R21" s="106">
        <v>30</v>
      </c>
      <c r="S21" s="169"/>
      <c r="T21" s="169"/>
      <c r="U21" s="169"/>
      <c r="V21" s="169"/>
      <c r="W21" s="173">
        <v>44196</v>
      </c>
      <c r="X21" s="169"/>
      <c r="Y21" s="169"/>
      <c r="Z21" s="113" t="s">
        <v>1303</v>
      </c>
      <c r="AA21" s="169" t="s">
        <v>1304</v>
      </c>
      <c r="AB21" s="169" t="s">
        <v>947</v>
      </c>
      <c r="AC21" s="113"/>
      <c r="AD21" s="203"/>
      <c r="AE21" s="203"/>
      <c r="AF21" s="169"/>
      <c r="AG21" s="169"/>
      <c r="AH21" s="107" t="s">
        <v>36</v>
      </c>
      <c r="AI21" s="113" t="s">
        <v>1285</v>
      </c>
      <c r="AJ21" s="169"/>
    </row>
    <row r="22" spans="2:36" s="165" customFormat="1" ht="51" x14ac:dyDescent="0.2">
      <c r="B22" s="912"/>
      <c r="C22" s="912"/>
      <c r="D22" s="167"/>
      <c r="E22" s="1039"/>
      <c r="F22" s="1248"/>
      <c r="G22" s="706"/>
      <c r="H22" s="719"/>
      <c r="I22" s="706"/>
      <c r="J22" s="706"/>
      <c r="K22" s="706"/>
      <c r="L22" s="719"/>
      <c r="M22" s="719"/>
      <c r="N22" s="719"/>
      <c r="O22" s="719"/>
      <c r="P22" s="719"/>
      <c r="Q22" s="107" t="s">
        <v>1311</v>
      </c>
      <c r="R22" s="106">
        <v>10</v>
      </c>
      <c r="S22" s="169"/>
      <c r="T22" s="169"/>
      <c r="U22" s="169"/>
      <c r="V22" s="169"/>
      <c r="W22" s="173">
        <v>44196</v>
      </c>
      <c r="X22" s="169"/>
      <c r="Y22" s="169"/>
      <c r="Z22" s="113" t="s">
        <v>1303</v>
      </c>
      <c r="AA22" s="169" t="s">
        <v>1304</v>
      </c>
      <c r="AB22" s="169" t="s">
        <v>947</v>
      </c>
      <c r="AC22" s="113"/>
      <c r="AD22" s="203"/>
      <c r="AE22" s="203"/>
      <c r="AF22" s="169"/>
      <c r="AG22" s="169"/>
      <c r="AH22" s="107" t="s">
        <v>36</v>
      </c>
      <c r="AI22" s="113" t="s">
        <v>1285</v>
      </c>
      <c r="AJ22" s="169"/>
    </row>
    <row r="23" spans="2:36" s="165" customFormat="1" ht="127.5" x14ac:dyDescent="0.2">
      <c r="B23" s="166" t="s">
        <v>429</v>
      </c>
      <c r="C23" s="166" t="s">
        <v>466</v>
      </c>
      <c r="D23" s="167"/>
      <c r="E23" s="172" t="s">
        <v>468</v>
      </c>
      <c r="F23" s="167"/>
      <c r="G23" s="139" t="s">
        <v>476</v>
      </c>
      <c r="H23" s="169"/>
      <c r="I23" s="107" t="s">
        <v>21</v>
      </c>
      <c r="J23" s="107">
        <v>0</v>
      </c>
      <c r="K23" s="107">
        <v>300</v>
      </c>
      <c r="L23" s="106" t="s">
        <v>581</v>
      </c>
      <c r="M23" s="106">
        <v>300</v>
      </c>
      <c r="N23" s="169"/>
      <c r="O23" s="169"/>
      <c r="P23" s="169"/>
      <c r="Q23" s="107" t="s">
        <v>1312</v>
      </c>
      <c r="R23" s="106"/>
      <c r="S23" s="169"/>
      <c r="T23" s="169"/>
      <c r="U23" s="169"/>
      <c r="V23" s="169"/>
      <c r="W23" s="106" t="s">
        <v>617</v>
      </c>
      <c r="X23" s="169"/>
      <c r="Y23" s="169"/>
      <c r="Z23" s="113" t="s">
        <v>1303</v>
      </c>
      <c r="AA23" s="169" t="s">
        <v>1304</v>
      </c>
      <c r="AB23" s="169" t="s">
        <v>947</v>
      </c>
      <c r="AC23" s="113"/>
      <c r="AD23" s="203"/>
      <c r="AE23" s="203"/>
      <c r="AF23" s="169"/>
      <c r="AG23" s="169"/>
      <c r="AH23" s="107" t="s">
        <v>36</v>
      </c>
      <c r="AI23" s="113" t="s">
        <v>1285</v>
      </c>
      <c r="AJ23" s="169"/>
    </row>
    <row r="24" spans="2:36" s="165" customFormat="1" ht="76.5" x14ac:dyDescent="0.2">
      <c r="B24" s="910" t="s">
        <v>429</v>
      </c>
      <c r="C24" s="910" t="s">
        <v>466</v>
      </c>
      <c r="D24" s="167"/>
      <c r="E24" s="1038" t="s">
        <v>468</v>
      </c>
      <c r="F24" s="1247"/>
      <c r="G24" s="705" t="s">
        <v>475</v>
      </c>
      <c r="H24" s="717"/>
      <c r="I24" s="705" t="s">
        <v>21</v>
      </c>
      <c r="J24" s="705">
        <v>200</v>
      </c>
      <c r="K24" s="705">
        <v>300</v>
      </c>
      <c r="L24" s="717" t="s">
        <v>581</v>
      </c>
      <c r="M24" s="717">
        <v>75</v>
      </c>
      <c r="N24" s="717"/>
      <c r="O24" s="717"/>
      <c r="P24" s="717"/>
      <c r="Q24" s="107" t="s">
        <v>1313</v>
      </c>
      <c r="R24" s="106">
        <v>20</v>
      </c>
      <c r="S24" s="169"/>
      <c r="T24" s="169"/>
      <c r="U24" s="169"/>
      <c r="V24" s="169"/>
      <c r="W24" s="173">
        <v>44196</v>
      </c>
      <c r="X24" s="169"/>
      <c r="Y24" s="169"/>
      <c r="Z24" s="113" t="s">
        <v>1314</v>
      </c>
      <c r="AA24" s="169" t="s">
        <v>1315</v>
      </c>
      <c r="AB24" s="169"/>
      <c r="AC24" s="113"/>
      <c r="AD24" s="203"/>
      <c r="AE24" s="203"/>
      <c r="AF24" s="169"/>
      <c r="AG24" s="169"/>
      <c r="AH24" s="107" t="s">
        <v>36</v>
      </c>
      <c r="AI24" s="113" t="s">
        <v>1285</v>
      </c>
      <c r="AJ24" s="169"/>
    </row>
    <row r="25" spans="2:36" s="165" customFormat="1" ht="76.5" x14ac:dyDescent="0.2">
      <c r="B25" s="911"/>
      <c r="C25" s="911"/>
      <c r="D25" s="167"/>
      <c r="E25" s="1083"/>
      <c r="F25" s="1249"/>
      <c r="G25" s="716"/>
      <c r="H25" s="718"/>
      <c r="I25" s="716"/>
      <c r="J25" s="716"/>
      <c r="K25" s="716"/>
      <c r="L25" s="718"/>
      <c r="M25" s="718"/>
      <c r="N25" s="718"/>
      <c r="O25" s="718"/>
      <c r="P25" s="718"/>
      <c r="Q25" s="107" t="s">
        <v>1316</v>
      </c>
      <c r="R25" s="106">
        <v>40</v>
      </c>
      <c r="S25" s="169"/>
      <c r="T25" s="169"/>
      <c r="U25" s="169"/>
      <c r="V25" s="169"/>
      <c r="W25" s="173">
        <v>44196</v>
      </c>
      <c r="X25" s="169"/>
      <c r="Y25" s="169"/>
      <c r="Z25" s="113" t="s">
        <v>1314</v>
      </c>
      <c r="AA25" s="169" t="s">
        <v>1315</v>
      </c>
      <c r="AB25" s="171" t="s">
        <v>1317</v>
      </c>
      <c r="AC25" s="171" t="s">
        <v>1318</v>
      </c>
      <c r="AD25" s="203">
        <v>0</v>
      </c>
      <c r="AE25" s="203">
        <v>35000000</v>
      </c>
      <c r="AF25" s="169"/>
      <c r="AG25" s="169"/>
      <c r="AH25" s="107" t="s">
        <v>36</v>
      </c>
      <c r="AI25" s="113" t="s">
        <v>1285</v>
      </c>
      <c r="AJ25" s="169"/>
    </row>
    <row r="26" spans="2:36" s="165" customFormat="1" ht="76.5" x14ac:dyDescent="0.2">
      <c r="B26" s="912"/>
      <c r="C26" s="912"/>
      <c r="D26" s="167"/>
      <c r="E26" s="1039"/>
      <c r="F26" s="1248"/>
      <c r="G26" s="706"/>
      <c r="H26" s="719"/>
      <c r="I26" s="706"/>
      <c r="J26" s="706"/>
      <c r="K26" s="706"/>
      <c r="L26" s="719"/>
      <c r="M26" s="719"/>
      <c r="N26" s="719"/>
      <c r="O26" s="719"/>
      <c r="P26" s="719"/>
      <c r="Q26" s="107" t="s">
        <v>1319</v>
      </c>
      <c r="R26" s="106">
        <v>40</v>
      </c>
      <c r="S26" s="169"/>
      <c r="T26" s="169"/>
      <c r="U26" s="169"/>
      <c r="V26" s="169"/>
      <c r="W26" s="173">
        <v>44196</v>
      </c>
      <c r="X26" s="169"/>
      <c r="Y26" s="169"/>
      <c r="Z26" s="113" t="s">
        <v>1314</v>
      </c>
      <c r="AA26" s="169" t="s">
        <v>1315</v>
      </c>
      <c r="AB26" s="170" t="s">
        <v>1320</v>
      </c>
      <c r="AC26" s="171" t="s">
        <v>1318</v>
      </c>
      <c r="AD26" s="203">
        <v>0</v>
      </c>
      <c r="AE26" s="203">
        <v>35000000</v>
      </c>
      <c r="AF26" s="169"/>
      <c r="AG26" s="169"/>
      <c r="AH26" s="107" t="s">
        <v>36</v>
      </c>
      <c r="AI26" s="113" t="s">
        <v>1285</v>
      </c>
      <c r="AJ26" s="169"/>
    </row>
    <row r="27" spans="2:36" s="165" customFormat="1" ht="63.75" x14ac:dyDescent="0.2">
      <c r="B27" s="166" t="s">
        <v>429</v>
      </c>
      <c r="C27" s="175" t="s">
        <v>466</v>
      </c>
      <c r="D27" s="167"/>
      <c r="E27" s="172" t="s">
        <v>468</v>
      </c>
      <c r="F27" s="167"/>
      <c r="G27" s="139" t="s">
        <v>474</v>
      </c>
      <c r="H27" s="169"/>
      <c r="I27" s="107" t="s">
        <v>21</v>
      </c>
      <c r="J27" s="107">
        <v>0</v>
      </c>
      <c r="K27" s="107">
        <v>1</v>
      </c>
      <c r="L27" s="106" t="s">
        <v>582</v>
      </c>
      <c r="M27" s="107" t="s">
        <v>1042</v>
      </c>
      <c r="N27" s="169"/>
      <c r="O27" s="169"/>
      <c r="P27" s="169"/>
      <c r="Q27" s="107" t="s">
        <v>1321</v>
      </c>
      <c r="R27" s="106"/>
      <c r="S27" s="169"/>
      <c r="T27" s="169"/>
      <c r="U27" s="169"/>
      <c r="V27" s="169"/>
      <c r="W27" s="106" t="s">
        <v>617</v>
      </c>
      <c r="X27" s="169"/>
      <c r="Y27" s="169"/>
      <c r="Z27" s="113" t="s">
        <v>1322</v>
      </c>
      <c r="AA27" s="169" t="s">
        <v>1323</v>
      </c>
      <c r="AB27" s="169" t="s">
        <v>617</v>
      </c>
      <c r="AC27" s="113"/>
      <c r="AD27" s="203"/>
      <c r="AE27" s="203"/>
      <c r="AF27" s="169"/>
      <c r="AG27" s="169"/>
      <c r="AH27" s="107" t="s">
        <v>36</v>
      </c>
      <c r="AI27" s="113" t="s">
        <v>1285</v>
      </c>
      <c r="AJ27" s="169"/>
    </row>
    <row r="28" spans="2:36" s="165" customFormat="1" ht="63.75" x14ac:dyDescent="0.2">
      <c r="B28" s="910" t="s">
        <v>429</v>
      </c>
      <c r="C28" s="910" t="s">
        <v>466</v>
      </c>
      <c r="D28" s="167"/>
      <c r="E28" s="1038" t="s">
        <v>468</v>
      </c>
      <c r="F28" s="1247"/>
      <c r="G28" s="705" t="s">
        <v>473</v>
      </c>
      <c r="H28" s="717"/>
      <c r="I28" s="705" t="s">
        <v>21</v>
      </c>
      <c r="J28" s="705">
        <v>160</v>
      </c>
      <c r="K28" s="705">
        <v>160</v>
      </c>
      <c r="L28" s="717" t="s">
        <v>581</v>
      </c>
      <c r="M28" s="717">
        <v>160</v>
      </c>
      <c r="N28" s="717"/>
      <c r="O28" s="717"/>
      <c r="P28" s="717"/>
      <c r="Q28" s="107" t="s">
        <v>1324</v>
      </c>
      <c r="R28" s="106">
        <v>80</v>
      </c>
      <c r="S28" s="169"/>
      <c r="T28" s="169"/>
      <c r="U28" s="169"/>
      <c r="V28" s="169"/>
      <c r="W28" s="173">
        <v>44196</v>
      </c>
      <c r="X28" s="169"/>
      <c r="Y28" s="169"/>
      <c r="Z28" s="113" t="s">
        <v>1322</v>
      </c>
      <c r="AA28" s="169" t="s">
        <v>1323</v>
      </c>
      <c r="AB28" s="169"/>
      <c r="AC28" s="113"/>
      <c r="AD28" s="203"/>
      <c r="AE28" s="203"/>
      <c r="AF28" s="169"/>
      <c r="AG28" s="169"/>
      <c r="AH28" s="107" t="s">
        <v>36</v>
      </c>
      <c r="AI28" s="113" t="s">
        <v>1285</v>
      </c>
      <c r="AJ28" s="169"/>
    </row>
    <row r="29" spans="2:36" s="165" customFormat="1" ht="38.25" x14ac:dyDescent="0.2">
      <c r="B29" s="912"/>
      <c r="C29" s="912"/>
      <c r="D29" s="167"/>
      <c r="E29" s="1039"/>
      <c r="F29" s="1248"/>
      <c r="G29" s="706"/>
      <c r="H29" s="719"/>
      <c r="I29" s="706"/>
      <c r="J29" s="706"/>
      <c r="K29" s="706"/>
      <c r="L29" s="719"/>
      <c r="M29" s="719"/>
      <c r="N29" s="719"/>
      <c r="O29" s="719"/>
      <c r="P29" s="719"/>
      <c r="Q29" s="107" t="s">
        <v>1325</v>
      </c>
      <c r="R29" s="106">
        <v>20</v>
      </c>
      <c r="S29" s="169"/>
      <c r="T29" s="169"/>
      <c r="U29" s="169"/>
      <c r="V29" s="169"/>
      <c r="W29" s="173">
        <v>44196</v>
      </c>
      <c r="X29" s="169"/>
      <c r="Y29" s="169"/>
      <c r="Z29" s="113" t="s">
        <v>1322</v>
      </c>
      <c r="AA29" s="169" t="s">
        <v>1323</v>
      </c>
      <c r="AB29" s="169"/>
      <c r="AC29" s="113"/>
      <c r="AD29" s="203"/>
      <c r="AE29" s="203"/>
      <c r="AF29" s="169"/>
      <c r="AG29" s="169"/>
      <c r="AH29" s="107" t="s">
        <v>36</v>
      </c>
      <c r="AI29" s="113" t="s">
        <v>1285</v>
      </c>
      <c r="AJ29" s="169"/>
    </row>
    <row r="30" spans="2:36" s="165" customFormat="1" ht="102" x14ac:dyDescent="0.2">
      <c r="B30" s="910" t="s">
        <v>429</v>
      </c>
      <c r="C30" s="910" t="s">
        <v>466</v>
      </c>
      <c r="D30" s="167"/>
      <c r="E30" s="1038" t="s">
        <v>468</v>
      </c>
      <c r="F30" s="1247"/>
      <c r="G30" s="705" t="s">
        <v>472</v>
      </c>
      <c r="H30" s="717"/>
      <c r="I30" s="705" t="s">
        <v>21</v>
      </c>
      <c r="J30" s="705">
        <v>42</v>
      </c>
      <c r="K30" s="705">
        <v>42</v>
      </c>
      <c r="L30" s="717" t="s">
        <v>581</v>
      </c>
      <c r="M30" s="717">
        <v>42</v>
      </c>
      <c r="N30" s="717"/>
      <c r="O30" s="717"/>
      <c r="P30" s="717"/>
      <c r="Q30" s="107" t="s">
        <v>1326</v>
      </c>
      <c r="R30" s="106">
        <v>40</v>
      </c>
      <c r="S30" s="169"/>
      <c r="T30" s="169"/>
      <c r="U30" s="169"/>
      <c r="V30" s="169"/>
      <c r="W30" s="173">
        <v>44196</v>
      </c>
      <c r="X30" s="169"/>
      <c r="Y30" s="169"/>
      <c r="Z30" s="113" t="s">
        <v>1322</v>
      </c>
      <c r="AA30" s="169" t="s">
        <v>1323</v>
      </c>
      <c r="AB30" s="171" t="s">
        <v>1327</v>
      </c>
      <c r="AC30" s="171" t="s">
        <v>1328</v>
      </c>
      <c r="AD30" s="203">
        <v>176176000</v>
      </c>
      <c r="AE30" s="203">
        <v>176176000</v>
      </c>
      <c r="AF30" s="169"/>
      <c r="AG30" s="169"/>
      <c r="AH30" s="107" t="s">
        <v>36</v>
      </c>
      <c r="AI30" s="113" t="s">
        <v>1285</v>
      </c>
      <c r="AJ30" s="169"/>
    </row>
    <row r="31" spans="2:36" s="165" customFormat="1" ht="89.25" x14ac:dyDescent="0.2">
      <c r="B31" s="912"/>
      <c r="C31" s="912"/>
      <c r="D31" s="167"/>
      <c r="E31" s="1039"/>
      <c r="F31" s="1248"/>
      <c r="G31" s="706"/>
      <c r="H31" s="719"/>
      <c r="I31" s="706"/>
      <c r="J31" s="706"/>
      <c r="K31" s="706"/>
      <c r="L31" s="719"/>
      <c r="M31" s="719"/>
      <c r="N31" s="719"/>
      <c r="O31" s="719"/>
      <c r="P31" s="719"/>
      <c r="Q31" s="107" t="s">
        <v>1329</v>
      </c>
      <c r="R31" s="106">
        <v>60</v>
      </c>
      <c r="S31" s="169"/>
      <c r="T31" s="169"/>
      <c r="U31" s="169"/>
      <c r="V31" s="169"/>
      <c r="W31" s="173">
        <v>44196</v>
      </c>
      <c r="X31" s="169"/>
      <c r="Y31" s="169"/>
      <c r="Z31" s="113" t="s">
        <v>1322</v>
      </c>
      <c r="AA31" s="169" t="s">
        <v>1323</v>
      </c>
      <c r="AB31" s="171" t="s">
        <v>1330</v>
      </c>
      <c r="AC31" s="171" t="s">
        <v>1331</v>
      </c>
      <c r="AD31" s="203">
        <v>480000000</v>
      </c>
      <c r="AE31" s="203">
        <v>480000000</v>
      </c>
      <c r="AF31" s="169"/>
      <c r="AG31" s="169"/>
      <c r="AH31" s="107" t="s">
        <v>36</v>
      </c>
      <c r="AI31" s="113" t="s">
        <v>1285</v>
      </c>
      <c r="AJ31" s="169"/>
    </row>
    <row r="32" spans="2:36" s="165" customFormat="1" ht="102" x14ac:dyDescent="0.2">
      <c r="B32" s="910" t="s">
        <v>429</v>
      </c>
      <c r="C32" s="910" t="s">
        <v>466</v>
      </c>
      <c r="D32" s="167"/>
      <c r="E32" s="705" t="s">
        <v>468</v>
      </c>
      <c r="F32" s="1247"/>
      <c r="G32" s="705" t="s">
        <v>471</v>
      </c>
      <c r="H32" s="717"/>
      <c r="I32" s="705" t="s">
        <v>21</v>
      </c>
      <c r="J32" s="705">
        <v>16</v>
      </c>
      <c r="K32" s="705">
        <v>12</v>
      </c>
      <c r="L32" s="717" t="s">
        <v>581</v>
      </c>
      <c r="M32" s="717">
        <v>8</v>
      </c>
      <c r="N32" s="717"/>
      <c r="O32" s="717"/>
      <c r="P32" s="717"/>
      <c r="Q32" s="107" t="s">
        <v>1332</v>
      </c>
      <c r="R32" s="106">
        <v>60</v>
      </c>
      <c r="S32" s="169"/>
      <c r="T32" s="169"/>
      <c r="U32" s="169"/>
      <c r="V32" s="169"/>
      <c r="W32" s="173">
        <v>44196</v>
      </c>
      <c r="X32" s="169"/>
      <c r="Y32" s="169"/>
      <c r="Z32" s="113" t="s">
        <v>1333</v>
      </c>
      <c r="AA32" s="169" t="s">
        <v>1334</v>
      </c>
      <c r="AB32" s="171" t="s">
        <v>1335</v>
      </c>
      <c r="AC32" s="171" t="s">
        <v>1336</v>
      </c>
      <c r="AD32" s="203">
        <v>0</v>
      </c>
      <c r="AE32" s="203">
        <v>15000000</v>
      </c>
      <c r="AF32" s="169"/>
      <c r="AG32" s="169"/>
      <c r="AH32" s="107" t="s">
        <v>36</v>
      </c>
      <c r="AI32" s="113" t="s">
        <v>1285</v>
      </c>
      <c r="AJ32" s="169"/>
    </row>
    <row r="33" spans="2:36" s="165" customFormat="1" ht="51" x14ac:dyDescent="0.2">
      <c r="B33" s="912"/>
      <c r="C33" s="912"/>
      <c r="D33" s="167"/>
      <c r="E33" s="706"/>
      <c r="F33" s="1248"/>
      <c r="G33" s="706"/>
      <c r="H33" s="719"/>
      <c r="I33" s="706"/>
      <c r="J33" s="706"/>
      <c r="K33" s="706"/>
      <c r="L33" s="719"/>
      <c r="M33" s="719"/>
      <c r="N33" s="719"/>
      <c r="O33" s="719"/>
      <c r="P33" s="719"/>
      <c r="Q33" s="107" t="s">
        <v>1337</v>
      </c>
      <c r="R33" s="106">
        <v>40</v>
      </c>
      <c r="S33" s="169"/>
      <c r="T33" s="169"/>
      <c r="U33" s="169"/>
      <c r="V33" s="169"/>
      <c r="W33" s="173">
        <v>44196</v>
      </c>
      <c r="X33" s="169"/>
      <c r="Y33" s="169"/>
      <c r="Z33" s="113" t="s">
        <v>1333</v>
      </c>
      <c r="AA33" s="169" t="s">
        <v>1334</v>
      </c>
      <c r="AB33" s="169"/>
      <c r="AC33" s="113"/>
      <c r="AD33" s="203"/>
      <c r="AE33" s="203"/>
      <c r="AF33" s="169"/>
      <c r="AG33" s="169"/>
      <c r="AH33" s="107" t="s">
        <v>36</v>
      </c>
      <c r="AI33" s="113" t="s">
        <v>1285</v>
      </c>
      <c r="AJ33" s="169"/>
    </row>
    <row r="34" spans="2:36" s="165" customFormat="1" ht="51" x14ac:dyDescent="0.2">
      <c r="B34" s="166" t="s">
        <v>429</v>
      </c>
      <c r="C34" s="166" t="s">
        <v>466</v>
      </c>
      <c r="D34" s="167"/>
      <c r="E34" s="172" t="s">
        <v>468</v>
      </c>
      <c r="F34" s="167"/>
      <c r="G34" s="139" t="s">
        <v>467</v>
      </c>
      <c r="H34" s="169"/>
      <c r="I34" s="107" t="s">
        <v>21</v>
      </c>
      <c r="J34" s="107">
        <v>1</v>
      </c>
      <c r="K34" s="107">
        <v>1</v>
      </c>
      <c r="L34" s="106" t="s">
        <v>582</v>
      </c>
      <c r="M34" s="106">
        <v>1</v>
      </c>
      <c r="N34" s="169"/>
      <c r="O34" s="169"/>
      <c r="P34" s="169"/>
      <c r="Q34" s="107" t="s">
        <v>1338</v>
      </c>
      <c r="R34" s="106">
        <v>100</v>
      </c>
      <c r="S34" s="169"/>
      <c r="T34" s="169"/>
      <c r="U34" s="169"/>
      <c r="V34" s="169"/>
      <c r="W34" s="173">
        <v>44196</v>
      </c>
      <c r="X34" s="169"/>
      <c r="Y34" s="169"/>
      <c r="Z34" s="113" t="s">
        <v>1303</v>
      </c>
      <c r="AA34" s="169" t="s">
        <v>1304</v>
      </c>
      <c r="AB34" s="169" t="s">
        <v>947</v>
      </c>
      <c r="AC34" s="113"/>
      <c r="AD34" s="203"/>
      <c r="AE34" s="203"/>
      <c r="AF34" s="169"/>
      <c r="AG34" s="169"/>
      <c r="AH34" s="107" t="s">
        <v>36</v>
      </c>
      <c r="AI34" s="113" t="s">
        <v>1285</v>
      </c>
      <c r="AJ34" s="169"/>
    </row>
    <row r="35" spans="2:36" s="165" customFormat="1" ht="76.5" x14ac:dyDescent="0.2">
      <c r="B35" s="176" t="s">
        <v>267</v>
      </c>
      <c r="C35" s="166" t="s">
        <v>367</v>
      </c>
      <c r="D35" s="167"/>
      <c r="E35" s="172" t="s">
        <v>410</v>
      </c>
      <c r="F35" s="167"/>
      <c r="G35" s="139" t="s">
        <v>413</v>
      </c>
      <c r="H35" s="169"/>
      <c r="I35" s="139" t="s">
        <v>21</v>
      </c>
      <c r="J35" s="139">
        <v>0</v>
      </c>
      <c r="K35" s="139">
        <v>3</v>
      </c>
      <c r="L35" s="106" t="s">
        <v>582</v>
      </c>
      <c r="M35" s="107" t="s">
        <v>1042</v>
      </c>
      <c r="N35" s="169"/>
      <c r="O35" s="169"/>
      <c r="P35" s="169"/>
      <c r="Q35" s="107" t="s">
        <v>1339</v>
      </c>
      <c r="R35" s="106"/>
      <c r="S35" s="169"/>
      <c r="T35" s="169"/>
      <c r="U35" s="169"/>
      <c r="V35" s="169"/>
      <c r="W35" s="106" t="s">
        <v>617</v>
      </c>
      <c r="X35" s="169"/>
      <c r="Y35" s="169"/>
      <c r="Z35" s="113" t="s">
        <v>1287</v>
      </c>
      <c r="AA35" s="169" t="s">
        <v>1288</v>
      </c>
      <c r="AB35" s="169" t="s">
        <v>617</v>
      </c>
      <c r="AC35" s="113"/>
      <c r="AD35" s="203"/>
      <c r="AE35" s="203"/>
      <c r="AF35" s="169"/>
      <c r="AG35" s="169"/>
      <c r="AH35" s="107" t="s">
        <v>36</v>
      </c>
      <c r="AI35" s="113" t="s">
        <v>1285</v>
      </c>
      <c r="AJ35" s="169"/>
    </row>
    <row r="36" spans="2:36" s="165" customFormat="1" ht="127.5" x14ac:dyDescent="0.2">
      <c r="B36" s="982" t="s">
        <v>267</v>
      </c>
      <c r="C36" s="910" t="s">
        <v>367</v>
      </c>
      <c r="D36" s="167"/>
      <c r="E36" s="1038" t="s">
        <v>410</v>
      </c>
      <c r="F36" s="1247"/>
      <c r="G36" s="705" t="s">
        <v>412</v>
      </c>
      <c r="H36" s="717"/>
      <c r="I36" s="705" t="s">
        <v>21</v>
      </c>
      <c r="J36" s="705">
        <v>15000</v>
      </c>
      <c r="K36" s="705">
        <v>21970</v>
      </c>
      <c r="L36" s="717" t="s">
        <v>581</v>
      </c>
      <c r="M36" s="717">
        <v>5492</v>
      </c>
      <c r="N36" s="717"/>
      <c r="O36" s="717"/>
      <c r="P36" s="717"/>
      <c r="Q36" s="107" t="s">
        <v>1340</v>
      </c>
      <c r="R36" s="106">
        <v>20</v>
      </c>
      <c r="S36" s="169"/>
      <c r="T36" s="169"/>
      <c r="U36" s="169"/>
      <c r="V36" s="169"/>
      <c r="W36" s="173">
        <v>43981</v>
      </c>
      <c r="X36" s="169"/>
      <c r="Y36" s="169"/>
      <c r="Z36" s="113" t="s">
        <v>1287</v>
      </c>
      <c r="AA36" s="169" t="s">
        <v>1288</v>
      </c>
      <c r="AB36" s="169"/>
      <c r="AC36" s="113"/>
      <c r="AD36" s="204"/>
      <c r="AE36" s="203"/>
      <c r="AF36" s="169"/>
      <c r="AG36" s="169"/>
      <c r="AH36" s="107" t="s">
        <v>36</v>
      </c>
      <c r="AI36" s="113" t="s">
        <v>1285</v>
      </c>
      <c r="AJ36" s="169"/>
    </row>
    <row r="37" spans="2:36" s="165" customFormat="1" ht="76.5" x14ac:dyDescent="0.2">
      <c r="B37" s="983"/>
      <c r="C37" s="911"/>
      <c r="D37" s="167"/>
      <c r="E37" s="1083"/>
      <c r="F37" s="1249"/>
      <c r="G37" s="716"/>
      <c r="H37" s="718"/>
      <c r="I37" s="716"/>
      <c r="J37" s="716"/>
      <c r="K37" s="716"/>
      <c r="L37" s="718"/>
      <c r="M37" s="718"/>
      <c r="N37" s="718"/>
      <c r="O37" s="718"/>
      <c r="P37" s="718"/>
      <c r="Q37" s="107" t="s">
        <v>1341</v>
      </c>
      <c r="R37" s="106">
        <v>10</v>
      </c>
      <c r="S37" s="169"/>
      <c r="T37" s="169"/>
      <c r="U37" s="169"/>
      <c r="V37" s="169"/>
      <c r="W37" s="173">
        <v>44104</v>
      </c>
      <c r="X37" s="169"/>
      <c r="Y37" s="169"/>
      <c r="Z37" s="113" t="s">
        <v>1287</v>
      </c>
      <c r="AA37" s="169" t="s">
        <v>1288</v>
      </c>
      <c r="AB37" s="169"/>
      <c r="AC37" s="113"/>
      <c r="AD37" s="203"/>
      <c r="AE37" s="203"/>
      <c r="AF37" s="169"/>
      <c r="AG37" s="169"/>
      <c r="AH37" s="107" t="s">
        <v>36</v>
      </c>
      <c r="AI37" s="113" t="s">
        <v>1285</v>
      </c>
      <c r="AJ37" s="169"/>
    </row>
    <row r="38" spans="2:36" s="165" customFormat="1" ht="76.5" x14ac:dyDescent="0.2">
      <c r="B38" s="983"/>
      <c r="C38" s="911"/>
      <c r="D38" s="167"/>
      <c r="E38" s="1083"/>
      <c r="F38" s="1249"/>
      <c r="G38" s="716"/>
      <c r="H38" s="718"/>
      <c r="I38" s="716"/>
      <c r="J38" s="716"/>
      <c r="K38" s="716"/>
      <c r="L38" s="718"/>
      <c r="M38" s="718"/>
      <c r="N38" s="718"/>
      <c r="O38" s="718"/>
      <c r="P38" s="718"/>
      <c r="Q38" s="107" t="s">
        <v>1342</v>
      </c>
      <c r="R38" s="106">
        <v>10</v>
      </c>
      <c r="S38" s="169"/>
      <c r="T38" s="169"/>
      <c r="U38" s="169"/>
      <c r="V38" s="169"/>
      <c r="W38" s="173">
        <v>44196</v>
      </c>
      <c r="X38" s="169"/>
      <c r="Y38" s="169"/>
      <c r="Z38" s="113" t="s">
        <v>1287</v>
      </c>
      <c r="AA38" s="169" t="s">
        <v>1288</v>
      </c>
      <c r="AB38" s="169"/>
      <c r="AC38" s="113"/>
      <c r="AD38" s="203"/>
      <c r="AE38" s="203"/>
      <c r="AF38" s="169"/>
      <c r="AG38" s="169"/>
      <c r="AH38" s="107" t="s">
        <v>36</v>
      </c>
      <c r="AI38" s="113" t="s">
        <v>1285</v>
      </c>
      <c r="AJ38" s="169"/>
    </row>
    <row r="39" spans="2:36" s="165" customFormat="1" ht="76.5" x14ac:dyDescent="0.2">
      <c r="B39" s="983"/>
      <c r="C39" s="911"/>
      <c r="D39" s="167"/>
      <c r="E39" s="1083"/>
      <c r="F39" s="1249"/>
      <c r="G39" s="716"/>
      <c r="H39" s="718"/>
      <c r="I39" s="716"/>
      <c r="J39" s="716"/>
      <c r="K39" s="716"/>
      <c r="L39" s="718"/>
      <c r="M39" s="718"/>
      <c r="N39" s="718"/>
      <c r="O39" s="718"/>
      <c r="P39" s="718"/>
      <c r="Q39" s="107" t="s">
        <v>1343</v>
      </c>
      <c r="R39" s="106">
        <v>10</v>
      </c>
      <c r="S39" s="169"/>
      <c r="T39" s="169"/>
      <c r="U39" s="169"/>
      <c r="V39" s="169"/>
      <c r="W39" s="173">
        <v>44196</v>
      </c>
      <c r="X39" s="169"/>
      <c r="Y39" s="169"/>
      <c r="Z39" s="113" t="s">
        <v>1287</v>
      </c>
      <c r="AA39" s="169" t="s">
        <v>1288</v>
      </c>
      <c r="AB39" s="169"/>
      <c r="AC39" s="113"/>
      <c r="AD39" s="203"/>
      <c r="AE39" s="203"/>
      <c r="AF39" s="169"/>
      <c r="AG39" s="169"/>
      <c r="AH39" s="107" t="s">
        <v>36</v>
      </c>
      <c r="AI39" s="113" t="s">
        <v>1285</v>
      </c>
      <c r="AJ39" s="169"/>
    </row>
    <row r="40" spans="2:36" s="165" customFormat="1" ht="76.5" x14ac:dyDescent="0.2">
      <c r="B40" s="983"/>
      <c r="C40" s="911"/>
      <c r="D40" s="167"/>
      <c r="E40" s="1083"/>
      <c r="F40" s="1249"/>
      <c r="G40" s="716"/>
      <c r="H40" s="718"/>
      <c r="I40" s="716"/>
      <c r="J40" s="716"/>
      <c r="K40" s="716"/>
      <c r="L40" s="718"/>
      <c r="M40" s="718"/>
      <c r="N40" s="718"/>
      <c r="O40" s="718"/>
      <c r="P40" s="718"/>
      <c r="Q40" s="107" t="s">
        <v>1344</v>
      </c>
      <c r="R40" s="106">
        <v>10</v>
      </c>
      <c r="S40" s="169"/>
      <c r="T40" s="169"/>
      <c r="U40" s="169"/>
      <c r="V40" s="169"/>
      <c r="W40" s="173">
        <v>44196</v>
      </c>
      <c r="X40" s="169"/>
      <c r="Y40" s="169"/>
      <c r="Z40" s="113" t="s">
        <v>1287</v>
      </c>
      <c r="AA40" s="169" t="s">
        <v>1288</v>
      </c>
      <c r="AB40" s="169"/>
      <c r="AC40" s="113"/>
      <c r="AD40" s="203"/>
      <c r="AE40" s="203"/>
      <c r="AF40" s="169"/>
      <c r="AG40" s="169"/>
      <c r="AH40" s="107" t="s">
        <v>36</v>
      </c>
      <c r="AI40" s="113" t="s">
        <v>1285</v>
      </c>
      <c r="AJ40" s="169"/>
    </row>
    <row r="41" spans="2:36" s="165" customFormat="1" ht="76.5" x14ac:dyDescent="0.2">
      <c r="B41" s="983"/>
      <c r="C41" s="911"/>
      <c r="D41" s="167"/>
      <c r="E41" s="1083"/>
      <c r="F41" s="1249"/>
      <c r="G41" s="716"/>
      <c r="H41" s="718"/>
      <c r="I41" s="716"/>
      <c r="J41" s="716"/>
      <c r="K41" s="716"/>
      <c r="L41" s="718"/>
      <c r="M41" s="718"/>
      <c r="N41" s="718"/>
      <c r="O41" s="718"/>
      <c r="P41" s="718"/>
      <c r="Q41" s="107" t="s">
        <v>1345</v>
      </c>
      <c r="R41" s="106">
        <v>20</v>
      </c>
      <c r="S41" s="169"/>
      <c r="T41" s="169"/>
      <c r="U41" s="169"/>
      <c r="V41" s="169"/>
      <c r="W41" s="173">
        <v>44150</v>
      </c>
      <c r="X41" s="169"/>
      <c r="Y41" s="169"/>
      <c r="Z41" s="113" t="s">
        <v>1287</v>
      </c>
      <c r="AA41" s="169" t="s">
        <v>1288</v>
      </c>
      <c r="AB41" s="171" t="s">
        <v>1293</v>
      </c>
      <c r="AC41" s="171" t="s">
        <v>1294</v>
      </c>
      <c r="AD41" s="203">
        <v>60000000</v>
      </c>
      <c r="AE41" s="203">
        <v>60000000</v>
      </c>
      <c r="AF41" s="169"/>
      <c r="AG41" s="169"/>
      <c r="AH41" s="107" t="s">
        <v>36</v>
      </c>
      <c r="AI41" s="113" t="s">
        <v>1285</v>
      </c>
      <c r="AJ41" s="169"/>
    </row>
    <row r="42" spans="2:36" s="165" customFormat="1" ht="76.5" x14ac:dyDescent="0.2">
      <c r="B42" s="984"/>
      <c r="C42" s="912"/>
      <c r="D42" s="167"/>
      <c r="E42" s="1039"/>
      <c r="F42" s="1248"/>
      <c r="G42" s="706"/>
      <c r="H42" s="719"/>
      <c r="I42" s="706"/>
      <c r="J42" s="706"/>
      <c r="K42" s="706"/>
      <c r="L42" s="719"/>
      <c r="M42" s="719"/>
      <c r="N42" s="719"/>
      <c r="O42" s="719"/>
      <c r="P42" s="719"/>
      <c r="Q42" s="107" t="s">
        <v>1346</v>
      </c>
      <c r="R42" s="106">
        <v>20</v>
      </c>
      <c r="S42" s="169"/>
      <c r="T42" s="169"/>
      <c r="U42" s="169"/>
      <c r="V42" s="169"/>
      <c r="W42" s="173">
        <v>44196</v>
      </c>
      <c r="X42" s="169"/>
      <c r="Y42" s="169"/>
      <c r="Z42" s="113" t="s">
        <v>1287</v>
      </c>
      <c r="AA42" s="169" t="s">
        <v>1288</v>
      </c>
      <c r="AB42" s="169"/>
      <c r="AC42" s="113"/>
      <c r="AD42" s="203"/>
      <c r="AE42" s="203"/>
      <c r="AF42" s="169"/>
      <c r="AG42" s="169"/>
      <c r="AH42" s="107" t="s">
        <v>36</v>
      </c>
      <c r="AI42" s="113" t="s">
        <v>1285</v>
      </c>
      <c r="AJ42" s="169"/>
    </row>
    <row r="43" spans="2:36" s="165" customFormat="1" ht="153" x14ac:dyDescent="0.2">
      <c r="B43" s="176" t="s">
        <v>267</v>
      </c>
      <c r="C43" s="166" t="s">
        <v>367</v>
      </c>
      <c r="D43" s="167"/>
      <c r="E43" s="172" t="s">
        <v>410</v>
      </c>
      <c r="F43" s="167"/>
      <c r="G43" s="139" t="s">
        <v>411</v>
      </c>
      <c r="H43" s="169"/>
      <c r="I43" s="139" t="s">
        <v>21</v>
      </c>
      <c r="J43" s="139">
        <v>800</v>
      </c>
      <c r="K43" s="139">
        <v>1000</v>
      </c>
      <c r="L43" s="106" t="s">
        <v>581</v>
      </c>
      <c r="M43" s="106">
        <v>250</v>
      </c>
      <c r="N43" s="169"/>
      <c r="O43" s="169"/>
      <c r="P43" s="169"/>
      <c r="Q43" s="107" t="s">
        <v>1347</v>
      </c>
      <c r="R43" s="106">
        <v>100</v>
      </c>
      <c r="S43" s="169"/>
      <c r="T43" s="169"/>
      <c r="U43" s="169"/>
      <c r="V43" s="169"/>
      <c r="W43" s="173">
        <v>44196</v>
      </c>
      <c r="X43" s="169"/>
      <c r="Y43" s="169"/>
      <c r="Z43" s="113" t="s">
        <v>1287</v>
      </c>
      <c r="AA43" s="169" t="s">
        <v>1288</v>
      </c>
      <c r="AB43" s="169" t="s">
        <v>947</v>
      </c>
      <c r="AC43" s="113"/>
      <c r="AD43" s="203"/>
      <c r="AE43" s="203"/>
      <c r="AF43" s="169"/>
      <c r="AG43" s="169"/>
      <c r="AH43" s="107" t="s">
        <v>36</v>
      </c>
      <c r="AI43" s="113" t="s">
        <v>1285</v>
      </c>
      <c r="AJ43" s="169"/>
    </row>
    <row r="44" spans="2:36" s="165" customFormat="1" ht="76.5" x14ac:dyDescent="0.2">
      <c r="B44" s="176" t="s">
        <v>267</v>
      </c>
      <c r="C44" s="166" t="s">
        <v>367</v>
      </c>
      <c r="D44" s="167"/>
      <c r="E44" s="172" t="s">
        <v>410</v>
      </c>
      <c r="F44" s="167"/>
      <c r="G44" s="139" t="s">
        <v>409</v>
      </c>
      <c r="H44" s="169"/>
      <c r="I44" s="139" t="s">
        <v>21</v>
      </c>
      <c r="J44" s="139">
        <v>600</v>
      </c>
      <c r="K44" s="139">
        <v>2400</v>
      </c>
      <c r="L44" s="106" t="s">
        <v>581</v>
      </c>
      <c r="M44" s="107" t="s">
        <v>1042</v>
      </c>
      <c r="N44" s="169"/>
      <c r="O44" s="169"/>
      <c r="P44" s="169"/>
      <c r="Q44" s="107" t="s">
        <v>1348</v>
      </c>
      <c r="R44" s="106">
        <v>0</v>
      </c>
      <c r="S44" s="169"/>
      <c r="T44" s="169"/>
      <c r="U44" s="169"/>
      <c r="V44" s="169"/>
      <c r="W44" s="106" t="s">
        <v>617</v>
      </c>
      <c r="X44" s="169"/>
      <c r="Y44" s="169"/>
      <c r="Z44" s="113" t="s">
        <v>1287</v>
      </c>
      <c r="AA44" s="169" t="s">
        <v>1288</v>
      </c>
      <c r="AB44" s="169" t="s">
        <v>617</v>
      </c>
      <c r="AC44" s="113"/>
      <c r="AD44" s="203"/>
      <c r="AE44" s="203"/>
      <c r="AF44" s="169"/>
      <c r="AG44" s="169"/>
      <c r="AH44" s="107" t="s">
        <v>36</v>
      </c>
      <c r="AI44" s="113" t="s">
        <v>1285</v>
      </c>
      <c r="AJ44" s="169"/>
    </row>
    <row r="45" spans="2:36" s="165" customFormat="1" ht="76.5" x14ac:dyDescent="0.2">
      <c r="B45" s="176" t="s">
        <v>267</v>
      </c>
      <c r="C45" s="166" t="s">
        <v>367</v>
      </c>
      <c r="D45" s="167"/>
      <c r="E45" s="168" t="s">
        <v>404</v>
      </c>
      <c r="F45" s="167"/>
      <c r="G45" s="139" t="s">
        <v>408</v>
      </c>
      <c r="H45" s="169"/>
      <c r="I45" s="107" t="s">
        <v>21</v>
      </c>
      <c r="J45" s="107">
        <v>100</v>
      </c>
      <c r="K45" s="107">
        <v>200</v>
      </c>
      <c r="L45" s="106" t="s">
        <v>581</v>
      </c>
      <c r="M45" s="107" t="s">
        <v>1042</v>
      </c>
      <c r="N45" s="169"/>
      <c r="O45" s="169"/>
      <c r="P45" s="169"/>
      <c r="Q45" s="107" t="s">
        <v>1349</v>
      </c>
      <c r="R45" s="106">
        <v>0</v>
      </c>
      <c r="S45" s="169"/>
      <c r="T45" s="169"/>
      <c r="U45" s="169"/>
      <c r="V45" s="169"/>
      <c r="W45" s="106" t="s">
        <v>617</v>
      </c>
      <c r="X45" s="169"/>
      <c r="Y45" s="169"/>
      <c r="Z45" s="113" t="s">
        <v>1287</v>
      </c>
      <c r="AA45" s="169" t="s">
        <v>1288</v>
      </c>
      <c r="AB45" s="169" t="s">
        <v>617</v>
      </c>
      <c r="AC45" s="113"/>
      <c r="AD45" s="203"/>
      <c r="AE45" s="203"/>
      <c r="AF45" s="169"/>
      <c r="AG45" s="169"/>
      <c r="AH45" s="107" t="s">
        <v>36</v>
      </c>
      <c r="AI45" s="113" t="s">
        <v>1285</v>
      </c>
      <c r="AJ45" s="169"/>
    </row>
    <row r="46" spans="2:36" s="165" customFormat="1" ht="76.5" x14ac:dyDescent="0.2">
      <c r="B46" s="176" t="s">
        <v>267</v>
      </c>
      <c r="C46" s="166" t="s">
        <v>367</v>
      </c>
      <c r="D46" s="167"/>
      <c r="E46" s="168" t="s">
        <v>404</v>
      </c>
      <c r="F46" s="167"/>
      <c r="G46" s="139" t="s">
        <v>407</v>
      </c>
      <c r="H46" s="169"/>
      <c r="I46" s="107" t="s">
        <v>21</v>
      </c>
      <c r="J46" s="107">
        <v>0</v>
      </c>
      <c r="K46" s="107">
        <v>1</v>
      </c>
      <c r="L46" s="106" t="s">
        <v>581</v>
      </c>
      <c r="M46" s="107" t="s">
        <v>1042</v>
      </c>
      <c r="N46" s="169"/>
      <c r="O46" s="169"/>
      <c r="P46" s="169"/>
      <c r="Q46" s="107" t="s">
        <v>1350</v>
      </c>
      <c r="R46" s="106">
        <v>0</v>
      </c>
      <c r="S46" s="169"/>
      <c r="T46" s="169"/>
      <c r="U46" s="169"/>
      <c r="V46" s="169"/>
      <c r="W46" s="106" t="s">
        <v>617</v>
      </c>
      <c r="X46" s="169"/>
      <c r="Y46" s="169"/>
      <c r="Z46" s="113" t="s">
        <v>1287</v>
      </c>
      <c r="AA46" s="169" t="s">
        <v>1288</v>
      </c>
      <c r="AB46" s="169" t="s">
        <v>617</v>
      </c>
      <c r="AC46" s="113"/>
      <c r="AD46" s="203"/>
      <c r="AE46" s="203"/>
      <c r="AF46" s="169"/>
      <c r="AG46" s="169"/>
      <c r="AH46" s="107" t="s">
        <v>36</v>
      </c>
      <c r="AI46" s="113" t="s">
        <v>1285</v>
      </c>
      <c r="AJ46" s="169"/>
    </row>
    <row r="47" spans="2:36" s="165" customFormat="1" ht="76.5" x14ac:dyDescent="0.2">
      <c r="B47" s="982" t="s">
        <v>267</v>
      </c>
      <c r="C47" s="910" t="s">
        <v>367</v>
      </c>
      <c r="D47" s="167"/>
      <c r="E47" s="1250" t="s">
        <v>404</v>
      </c>
      <c r="F47" s="1247"/>
      <c r="G47" s="705" t="s">
        <v>406</v>
      </c>
      <c r="H47" s="717"/>
      <c r="I47" s="705" t="s">
        <v>21</v>
      </c>
      <c r="J47" s="705">
        <v>11200</v>
      </c>
      <c r="K47" s="705">
        <v>13000</v>
      </c>
      <c r="L47" s="717" t="s">
        <v>581</v>
      </c>
      <c r="M47" s="717">
        <v>3250</v>
      </c>
      <c r="N47" s="717"/>
      <c r="O47" s="717"/>
      <c r="P47" s="717"/>
      <c r="Q47" s="107" t="s">
        <v>1351</v>
      </c>
      <c r="R47" s="106">
        <v>50</v>
      </c>
      <c r="S47" s="169"/>
      <c r="T47" s="169"/>
      <c r="U47" s="169"/>
      <c r="V47" s="169"/>
      <c r="W47" s="173">
        <v>44089</v>
      </c>
      <c r="X47" s="169"/>
      <c r="Y47" s="169"/>
      <c r="Z47" s="113" t="s">
        <v>1287</v>
      </c>
      <c r="AA47" s="169" t="s">
        <v>1288</v>
      </c>
      <c r="AB47" s="171" t="s">
        <v>1352</v>
      </c>
      <c r="AC47" s="113" t="s">
        <v>1353</v>
      </c>
      <c r="AD47" s="203">
        <v>38813343</v>
      </c>
      <c r="AE47" s="203">
        <v>38813343</v>
      </c>
      <c r="AF47" s="169"/>
      <c r="AG47" s="169"/>
      <c r="AH47" s="107" t="s">
        <v>36</v>
      </c>
      <c r="AI47" s="113" t="s">
        <v>1285</v>
      </c>
      <c r="AJ47" s="169"/>
    </row>
    <row r="48" spans="2:36" s="165" customFormat="1" ht="76.5" x14ac:dyDescent="0.2">
      <c r="B48" s="983"/>
      <c r="C48" s="911"/>
      <c r="D48" s="167"/>
      <c r="E48" s="1252"/>
      <c r="F48" s="1249"/>
      <c r="G48" s="716"/>
      <c r="H48" s="718"/>
      <c r="I48" s="716"/>
      <c r="J48" s="716"/>
      <c r="K48" s="716"/>
      <c r="L48" s="718"/>
      <c r="M48" s="718"/>
      <c r="N48" s="718"/>
      <c r="O48" s="718"/>
      <c r="P48" s="718"/>
      <c r="Q48" s="107" t="s">
        <v>1354</v>
      </c>
      <c r="R48" s="106">
        <v>30</v>
      </c>
      <c r="S48" s="169"/>
      <c r="T48" s="169"/>
      <c r="U48" s="169"/>
      <c r="V48" s="169"/>
      <c r="W48" s="173">
        <v>44196</v>
      </c>
      <c r="X48" s="169"/>
      <c r="Y48" s="169"/>
      <c r="Z48" s="113" t="s">
        <v>1287</v>
      </c>
      <c r="AA48" s="169" t="s">
        <v>1288</v>
      </c>
      <c r="AB48" s="169" t="s">
        <v>947</v>
      </c>
      <c r="AC48" s="113"/>
      <c r="AD48" s="203"/>
      <c r="AE48" s="203"/>
      <c r="AF48" s="169"/>
      <c r="AG48" s="169"/>
      <c r="AH48" s="107" t="s">
        <v>36</v>
      </c>
      <c r="AI48" s="113" t="s">
        <v>1285</v>
      </c>
      <c r="AJ48" s="169"/>
    </row>
    <row r="49" spans="2:36" s="165" customFormat="1" ht="76.5" x14ac:dyDescent="0.2">
      <c r="B49" s="984"/>
      <c r="C49" s="912"/>
      <c r="D49" s="167"/>
      <c r="E49" s="1251"/>
      <c r="F49" s="1248"/>
      <c r="G49" s="706"/>
      <c r="H49" s="719"/>
      <c r="I49" s="706"/>
      <c r="J49" s="706"/>
      <c r="K49" s="706"/>
      <c r="L49" s="719"/>
      <c r="M49" s="719"/>
      <c r="N49" s="719"/>
      <c r="O49" s="719"/>
      <c r="P49" s="719"/>
      <c r="Q49" s="107" t="s">
        <v>1355</v>
      </c>
      <c r="R49" s="106">
        <v>20</v>
      </c>
      <c r="S49" s="169"/>
      <c r="T49" s="169"/>
      <c r="U49" s="169"/>
      <c r="V49" s="169"/>
      <c r="W49" s="173">
        <v>44196</v>
      </c>
      <c r="X49" s="169"/>
      <c r="Y49" s="169"/>
      <c r="Z49" s="113" t="s">
        <v>1287</v>
      </c>
      <c r="AA49" s="169" t="s">
        <v>1288</v>
      </c>
      <c r="AB49" s="169" t="s">
        <v>947</v>
      </c>
      <c r="AC49" s="113"/>
      <c r="AD49" s="203"/>
      <c r="AE49" s="203"/>
      <c r="AF49" s="169"/>
      <c r="AG49" s="169"/>
      <c r="AH49" s="107" t="s">
        <v>36</v>
      </c>
      <c r="AI49" s="113" t="s">
        <v>1285</v>
      </c>
      <c r="AJ49" s="169"/>
    </row>
    <row r="50" spans="2:36" s="165" customFormat="1" ht="76.5" x14ac:dyDescent="0.2">
      <c r="B50" s="176" t="s">
        <v>267</v>
      </c>
      <c r="C50" s="166" t="s">
        <v>367</v>
      </c>
      <c r="D50" s="167"/>
      <c r="E50" s="168" t="s">
        <v>404</v>
      </c>
      <c r="F50" s="167"/>
      <c r="G50" s="139" t="s">
        <v>405</v>
      </c>
      <c r="H50" s="169"/>
      <c r="I50" s="107" t="s">
        <v>21</v>
      </c>
      <c r="J50" s="107">
        <v>0</v>
      </c>
      <c r="K50" s="107">
        <v>1</v>
      </c>
      <c r="L50" s="106" t="s">
        <v>582</v>
      </c>
      <c r="M50" s="107" t="s">
        <v>1042</v>
      </c>
      <c r="N50" s="169"/>
      <c r="O50" s="169"/>
      <c r="P50" s="169"/>
      <c r="Q50" s="107" t="s">
        <v>1356</v>
      </c>
      <c r="R50" s="106">
        <v>0</v>
      </c>
      <c r="S50" s="169"/>
      <c r="T50" s="169"/>
      <c r="U50" s="169"/>
      <c r="V50" s="169"/>
      <c r="W50" s="106" t="s">
        <v>617</v>
      </c>
      <c r="X50" s="169"/>
      <c r="Y50" s="169"/>
      <c r="Z50" s="113" t="s">
        <v>1287</v>
      </c>
      <c r="AA50" s="169" t="s">
        <v>1288</v>
      </c>
      <c r="AB50" s="169" t="s">
        <v>617</v>
      </c>
      <c r="AC50" s="113"/>
      <c r="AD50" s="203"/>
      <c r="AE50" s="203"/>
      <c r="AF50" s="169"/>
      <c r="AG50" s="169"/>
      <c r="AH50" s="107" t="s">
        <v>36</v>
      </c>
      <c r="AI50" s="113" t="s">
        <v>1285</v>
      </c>
      <c r="AJ50" s="169"/>
    </row>
    <row r="51" spans="2:36" s="165" customFormat="1" ht="38.25" x14ac:dyDescent="0.2">
      <c r="B51" s="176" t="s">
        <v>267</v>
      </c>
      <c r="C51" s="166" t="s">
        <v>367</v>
      </c>
      <c r="D51" s="167"/>
      <c r="E51" s="168" t="s">
        <v>400</v>
      </c>
      <c r="F51" s="167"/>
      <c r="G51" s="139" t="s">
        <v>402</v>
      </c>
      <c r="H51" s="169"/>
      <c r="I51" s="107" t="s">
        <v>21</v>
      </c>
      <c r="J51" s="107">
        <v>250</v>
      </c>
      <c r="K51" s="107">
        <v>1000</v>
      </c>
      <c r="L51" s="106" t="s">
        <v>581</v>
      </c>
      <c r="M51" s="106">
        <v>250</v>
      </c>
      <c r="N51" s="169"/>
      <c r="O51" s="169"/>
      <c r="P51" s="169"/>
      <c r="Q51" s="107" t="s">
        <v>1357</v>
      </c>
      <c r="R51" s="106">
        <v>100</v>
      </c>
      <c r="S51" s="169"/>
      <c r="T51" s="169"/>
      <c r="U51" s="169"/>
      <c r="V51" s="169"/>
      <c r="W51" s="173">
        <v>44196</v>
      </c>
      <c r="X51" s="169"/>
      <c r="Y51" s="169"/>
      <c r="Z51" s="113" t="s">
        <v>1322</v>
      </c>
      <c r="AA51" s="169" t="s">
        <v>1323</v>
      </c>
      <c r="AB51" s="169" t="s">
        <v>947</v>
      </c>
      <c r="AC51" s="113"/>
      <c r="AD51" s="203"/>
      <c r="AE51" s="203"/>
      <c r="AF51" s="169"/>
      <c r="AG51" s="169"/>
      <c r="AH51" s="107" t="s">
        <v>36</v>
      </c>
      <c r="AI51" s="113" t="s">
        <v>1285</v>
      </c>
      <c r="AJ51" s="169"/>
    </row>
    <row r="52" spans="2:36" s="165" customFormat="1" ht="25.5" x14ac:dyDescent="0.2">
      <c r="B52" s="982" t="s">
        <v>267</v>
      </c>
      <c r="C52" s="910" t="s">
        <v>367</v>
      </c>
      <c r="D52" s="167"/>
      <c r="E52" s="1250" t="s">
        <v>400</v>
      </c>
      <c r="F52" s="1247"/>
      <c r="G52" s="705" t="s">
        <v>401</v>
      </c>
      <c r="H52" s="717"/>
      <c r="I52" s="705" t="s">
        <v>21</v>
      </c>
      <c r="J52" s="705">
        <v>4800</v>
      </c>
      <c r="K52" s="705">
        <v>5000</v>
      </c>
      <c r="L52" s="717" t="s">
        <v>581</v>
      </c>
      <c r="M52" s="717">
        <v>1250</v>
      </c>
      <c r="N52" s="717"/>
      <c r="O52" s="717"/>
      <c r="P52" s="717"/>
      <c r="Q52" s="705" t="s">
        <v>1358</v>
      </c>
      <c r="R52" s="717">
        <v>35</v>
      </c>
      <c r="S52" s="717"/>
      <c r="T52" s="717"/>
      <c r="U52" s="717"/>
      <c r="V52" s="717"/>
      <c r="W52" s="1258">
        <v>44196</v>
      </c>
      <c r="X52" s="169"/>
      <c r="Y52" s="169"/>
      <c r="Z52" s="705" t="s">
        <v>1322</v>
      </c>
      <c r="AA52" s="717" t="s">
        <v>1323</v>
      </c>
      <c r="AB52" s="717"/>
      <c r="AC52" s="705"/>
      <c r="AD52" s="1256"/>
      <c r="AE52" s="203"/>
      <c r="AF52" s="169"/>
      <c r="AG52" s="169"/>
      <c r="AH52" s="107" t="s">
        <v>36</v>
      </c>
      <c r="AI52" s="113" t="s">
        <v>1285</v>
      </c>
      <c r="AJ52" s="169"/>
    </row>
    <row r="53" spans="2:36" s="165" customFormat="1" ht="25.5" x14ac:dyDescent="0.2">
      <c r="B53" s="983"/>
      <c r="C53" s="911"/>
      <c r="D53" s="167"/>
      <c r="E53" s="1252"/>
      <c r="F53" s="1249"/>
      <c r="G53" s="716"/>
      <c r="H53" s="718"/>
      <c r="I53" s="716"/>
      <c r="J53" s="716"/>
      <c r="K53" s="716"/>
      <c r="L53" s="718"/>
      <c r="M53" s="718"/>
      <c r="N53" s="718"/>
      <c r="O53" s="718"/>
      <c r="P53" s="718"/>
      <c r="Q53" s="706"/>
      <c r="R53" s="719"/>
      <c r="S53" s="719"/>
      <c r="T53" s="719"/>
      <c r="U53" s="719"/>
      <c r="V53" s="719"/>
      <c r="W53" s="1259"/>
      <c r="X53" s="169"/>
      <c r="Y53" s="169"/>
      <c r="Z53" s="706"/>
      <c r="AA53" s="719"/>
      <c r="AB53" s="719"/>
      <c r="AC53" s="706"/>
      <c r="AD53" s="1257"/>
      <c r="AE53" s="203"/>
      <c r="AF53" s="169"/>
      <c r="AG53" s="169"/>
      <c r="AH53" s="107" t="s">
        <v>36</v>
      </c>
      <c r="AI53" s="113" t="s">
        <v>1285</v>
      </c>
      <c r="AJ53" s="169"/>
    </row>
    <row r="54" spans="2:36" s="165" customFormat="1" ht="38.25" x14ac:dyDescent="0.2">
      <c r="B54" s="983"/>
      <c r="C54" s="911"/>
      <c r="D54" s="167"/>
      <c r="E54" s="1252"/>
      <c r="F54" s="1249"/>
      <c r="G54" s="716"/>
      <c r="H54" s="718"/>
      <c r="I54" s="716"/>
      <c r="J54" s="716"/>
      <c r="K54" s="716"/>
      <c r="L54" s="718"/>
      <c r="M54" s="718"/>
      <c r="N54" s="718"/>
      <c r="O54" s="718"/>
      <c r="P54" s="718"/>
      <c r="Q54" s="107" t="s">
        <v>1359</v>
      </c>
      <c r="R54" s="106">
        <v>5</v>
      </c>
      <c r="S54" s="169"/>
      <c r="T54" s="169"/>
      <c r="U54" s="169"/>
      <c r="V54" s="169"/>
      <c r="W54" s="173">
        <v>44196</v>
      </c>
      <c r="X54" s="169"/>
      <c r="Y54" s="169"/>
      <c r="Z54" s="113" t="s">
        <v>1322</v>
      </c>
      <c r="AA54" s="169" t="s">
        <v>1323</v>
      </c>
      <c r="AB54" s="169"/>
      <c r="AC54" s="113"/>
      <c r="AD54" s="203"/>
      <c r="AE54" s="203"/>
      <c r="AF54" s="169"/>
      <c r="AG54" s="169"/>
      <c r="AH54" s="107" t="s">
        <v>36</v>
      </c>
      <c r="AI54" s="113" t="s">
        <v>1285</v>
      </c>
      <c r="AJ54" s="169"/>
    </row>
    <row r="55" spans="2:36" s="165" customFormat="1" ht="63.75" x14ac:dyDescent="0.2">
      <c r="B55" s="983"/>
      <c r="C55" s="911"/>
      <c r="D55" s="167"/>
      <c r="E55" s="1252"/>
      <c r="F55" s="1249"/>
      <c r="G55" s="716"/>
      <c r="H55" s="718"/>
      <c r="I55" s="716"/>
      <c r="J55" s="716"/>
      <c r="K55" s="716"/>
      <c r="L55" s="718"/>
      <c r="M55" s="718"/>
      <c r="N55" s="718"/>
      <c r="O55" s="718"/>
      <c r="P55" s="718"/>
      <c r="Q55" s="705" t="s">
        <v>1360</v>
      </c>
      <c r="R55" s="106">
        <v>15</v>
      </c>
      <c r="S55" s="169"/>
      <c r="T55" s="169"/>
      <c r="U55" s="169"/>
      <c r="V55" s="169"/>
      <c r="W55" s="173">
        <v>44089</v>
      </c>
      <c r="X55" s="169"/>
      <c r="Y55" s="169"/>
      <c r="Z55" s="705" t="s">
        <v>1322</v>
      </c>
      <c r="AA55" s="717" t="s">
        <v>1323</v>
      </c>
      <c r="AB55" s="170" t="s">
        <v>1361</v>
      </c>
      <c r="AC55" s="113" t="s">
        <v>1362</v>
      </c>
      <c r="AD55" s="203">
        <v>0</v>
      </c>
      <c r="AE55" s="203">
        <v>40000000</v>
      </c>
      <c r="AF55" s="169"/>
      <c r="AG55" s="169"/>
      <c r="AH55" s="107" t="s">
        <v>36</v>
      </c>
      <c r="AI55" s="113" t="s">
        <v>1285</v>
      </c>
      <c r="AJ55" s="169"/>
    </row>
    <row r="56" spans="2:36" s="165" customFormat="1" ht="38.25" x14ac:dyDescent="0.2">
      <c r="B56" s="983"/>
      <c r="C56" s="911"/>
      <c r="D56" s="167"/>
      <c r="E56" s="1252"/>
      <c r="F56" s="1249"/>
      <c r="G56" s="716"/>
      <c r="H56" s="718"/>
      <c r="I56" s="716"/>
      <c r="J56" s="716"/>
      <c r="K56" s="716"/>
      <c r="L56" s="718"/>
      <c r="M56" s="718"/>
      <c r="N56" s="718"/>
      <c r="O56" s="718"/>
      <c r="P56" s="718"/>
      <c r="Q56" s="706"/>
      <c r="R56" s="106"/>
      <c r="S56" s="169"/>
      <c r="T56" s="169"/>
      <c r="U56" s="169"/>
      <c r="V56" s="169"/>
      <c r="W56" s="173"/>
      <c r="X56" s="169"/>
      <c r="Y56" s="169"/>
      <c r="Z56" s="706"/>
      <c r="AA56" s="719"/>
      <c r="AB56" s="170" t="s">
        <v>1363</v>
      </c>
      <c r="AC56" s="171" t="s">
        <v>1364</v>
      </c>
      <c r="AD56" s="203">
        <v>0</v>
      </c>
      <c r="AE56" s="203">
        <v>122222222</v>
      </c>
      <c r="AF56" s="169"/>
      <c r="AG56" s="169"/>
      <c r="AH56" s="107" t="s">
        <v>36</v>
      </c>
      <c r="AI56" s="113" t="s">
        <v>1285</v>
      </c>
      <c r="AJ56" s="169"/>
    </row>
    <row r="57" spans="2:36" s="165" customFormat="1" ht="63.75" x14ac:dyDescent="0.2">
      <c r="B57" s="983"/>
      <c r="C57" s="911"/>
      <c r="D57" s="167"/>
      <c r="E57" s="1252"/>
      <c r="F57" s="1249"/>
      <c r="G57" s="716"/>
      <c r="H57" s="718"/>
      <c r="I57" s="716"/>
      <c r="J57" s="716"/>
      <c r="K57" s="716"/>
      <c r="L57" s="718"/>
      <c r="M57" s="718"/>
      <c r="N57" s="718"/>
      <c r="O57" s="718"/>
      <c r="P57" s="718"/>
      <c r="Q57" s="705" t="s">
        <v>1365</v>
      </c>
      <c r="R57" s="106">
        <v>15</v>
      </c>
      <c r="S57" s="169"/>
      <c r="T57" s="169"/>
      <c r="U57" s="169"/>
      <c r="V57" s="169"/>
      <c r="W57" s="173">
        <v>44089</v>
      </c>
      <c r="X57" s="169"/>
      <c r="Y57" s="169"/>
      <c r="Z57" s="705" t="s">
        <v>1322</v>
      </c>
      <c r="AA57" s="717" t="s">
        <v>1323</v>
      </c>
      <c r="AB57" s="170" t="s">
        <v>1361</v>
      </c>
      <c r="AC57" s="113" t="s">
        <v>1362</v>
      </c>
      <c r="AD57" s="203">
        <v>0</v>
      </c>
      <c r="AE57" s="203">
        <v>30000000</v>
      </c>
      <c r="AF57" s="169"/>
      <c r="AG57" s="169"/>
      <c r="AH57" s="107" t="s">
        <v>36</v>
      </c>
      <c r="AI57" s="113" t="s">
        <v>1285</v>
      </c>
      <c r="AJ57" s="169"/>
    </row>
    <row r="58" spans="2:36" s="165" customFormat="1" ht="38.25" x14ac:dyDescent="0.2">
      <c r="B58" s="983"/>
      <c r="C58" s="911"/>
      <c r="D58" s="167"/>
      <c r="E58" s="1252"/>
      <c r="F58" s="1249"/>
      <c r="G58" s="716"/>
      <c r="H58" s="718"/>
      <c r="I58" s="716"/>
      <c r="J58" s="716"/>
      <c r="K58" s="716"/>
      <c r="L58" s="718"/>
      <c r="M58" s="718"/>
      <c r="N58" s="718"/>
      <c r="O58" s="718"/>
      <c r="P58" s="718"/>
      <c r="Q58" s="706"/>
      <c r="R58" s="106"/>
      <c r="S58" s="169"/>
      <c r="T58" s="169"/>
      <c r="U58" s="169"/>
      <c r="V58" s="169"/>
      <c r="W58" s="173"/>
      <c r="X58" s="169"/>
      <c r="Y58" s="169"/>
      <c r="Z58" s="706"/>
      <c r="AA58" s="719"/>
      <c r="AB58" s="170" t="s">
        <v>1363</v>
      </c>
      <c r="AC58" s="171" t="s">
        <v>1364</v>
      </c>
      <c r="AD58" s="203">
        <v>0</v>
      </c>
      <c r="AE58" s="203">
        <v>122222222</v>
      </c>
      <c r="AF58" s="169"/>
      <c r="AG58" s="169"/>
      <c r="AH58" s="107" t="s">
        <v>36</v>
      </c>
      <c r="AI58" s="113" t="s">
        <v>1285</v>
      </c>
      <c r="AJ58" s="169"/>
    </row>
    <row r="59" spans="2:36" s="165" customFormat="1" ht="63.75" x14ac:dyDescent="0.2">
      <c r="B59" s="983"/>
      <c r="C59" s="911"/>
      <c r="D59" s="167"/>
      <c r="E59" s="1252"/>
      <c r="F59" s="1249"/>
      <c r="G59" s="716"/>
      <c r="H59" s="718"/>
      <c r="I59" s="716"/>
      <c r="J59" s="716"/>
      <c r="K59" s="716"/>
      <c r="L59" s="718"/>
      <c r="M59" s="718"/>
      <c r="N59" s="718"/>
      <c r="O59" s="718"/>
      <c r="P59" s="718"/>
      <c r="Q59" s="705" t="s">
        <v>1366</v>
      </c>
      <c r="R59" s="106">
        <v>15</v>
      </c>
      <c r="S59" s="169"/>
      <c r="T59" s="169"/>
      <c r="U59" s="169"/>
      <c r="V59" s="169"/>
      <c r="W59" s="173">
        <v>44196</v>
      </c>
      <c r="X59" s="169"/>
      <c r="Y59" s="169"/>
      <c r="Z59" s="705" t="s">
        <v>1322</v>
      </c>
      <c r="AA59" s="717" t="s">
        <v>1323</v>
      </c>
      <c r="AB59" s="170" t="s">
        <v>1361</v>
      </c>
      <c r="AC59" s="113" t="s">
        <v>1362</v>
      </c>
      <c r="AD59" s="203">
        <v>0</v>
      </c>
      <c r="AE59" s="203">
        <v>40000000</v>
      </c>
      <c r="AF59" s="169"/>
      <c r="AG59" s="169"/>
      <c r="AH59" s="107" t="s">
        <v>36</v>
      </c>
      <c r="AI59" s="113" t="s">
        <v>1285</v>
      </c>
      <c r="AJ59" s="169"/>
    </row>
    <row r="60" spans="2:36" s="165" customFormat="1" ht="38.25" x14ac:dyDescent="0.2">
      <c r="B60" s="983"/>
      <c r="C60" s="911"/>
      <c r="D60" s="167"/>
      <c r="E60" s="1252"/>
      <c r="F60" s="1249"/>
      <c r="G60" s="716"/>
      <c r="H60" s="718"/>
      <c r="I60" s="716"/>
      <c r="J60" s="716"/>
      <c r="K60" s="716"/>
      <c r="L60" s="718"/>
      <c r="M60" s="718"/>
      <c r="N60" s="718"/>
      <c r="O60" s="718"/>
      <c r="P60" s="718"/>
      <c r="Q60" s="706"/>
      <c r="R60" s="106"/>
      <c r="S60" s="169"/>
      <c r="T60" s="169"/>
      <c r="U60" s="169"/>
      <c r="V60" s="169"/>
      <c r="W60" s="173"/>
      <c r="X60" s="169"/>
      <c r="Y60" s="169"/>
      <c r="Z60" s="706"/>
      <c r="AA60" s="719"/>
      <c r="AB60" s="170" t="s">
        <v>1363</v>
      </c>
      <c r="AC60" s="171" t="s">
        <v>1364</v>
      </c>
      <c r="AD60" s="203">
        <v>0</v>
      </c>
      <c r="AE60" s="203">
        <v>122222222</v>
      </c>
      <c r="AF60" s="169"/>
      <c r="AG60" s="169"/>
      <c r="AH60" s="107" t="s">
        <v>36</v>
      </c>
      <c r="AI60" s="113" t="s">
        <v>1285</v>
      </c>
      <c r="AJ60" s="169"/>
    </row>
    <row r="61" spans="2:36" s="165" customFormat="1" ht="51" x14ac:dyDescent="0.2">
      <c r="B61" s="984"/>
      <c r="C61" s="912"/>
      <c r="D61" s="167"/>
      <c r="E61" s="1251"/>
      <c r="F61" s="1248"/>
      <c r="G61" s="706"/>
      <c r="H61" s="719"/>
      <c r="I61" s="706"/>
      <c r="J61" s="706"/>
      <c r="K61" s="706"/>
      <c r="L61" s="719"/>
      <c r="M61" s="719"/>
      <c r="N61" s="719"/>
      <c r="O61" s="719"/>
      <c r="P61" s="719"/>
      <c r="Q61" s="107" t="s">
        <v>1367</v>
      </c>
      <c r="R61" s="106">
        <v>15</v>
      </c>
      <c r="S61" s="169"/>
      <c r="T61" s="169"/>
      <c r="U61" s="169"/>
      <c r="V61" s="169"/>
      <c r="W61" s="173">
        <v>44196</v>
      </c>
      <c r="X61" s="169"/>
      <c r="Y61" s="169"/>
      <c r="Z61" s="113" t="s">
        <v>1322</v>
      </c>
      <c r="AA61" s="169" t="s">
        <v>1323</v>
      </c>
      <c r="AB61" s="169"/>
      <c r="AC61" s="113"/>
      <c r="AD61" s="203"/>
      <c r="AE61" s="203"/>
      <c r="AF61" s="169"/>
      <c r="AG61" s="169"/>
      <c r="AH61" s="107" t="s">
        <v>36</v>
      </c>
      <c r="AI61" s="113" t="s">
        <v>1285</v>
      </c>
      <c r="AJ61" s="169"/>
    </row>
    <row r="62" spans="2:36" s="165" customFormat="1" ht="89.25" x14ac:dyDescent="0.2">
      <c r="B62" s="176" t="s">
        <v>267</v>
      </c>
      <c r="C62" s="166" t="s">
        <v>367</v>
      </c>
      <c r="D62" s="167"/>
      <c r="E62" s="168" t="s">
        <v>392</v>
      </c>
      <c r="F62" s="167"/>
      <c r="G62" s="139" t="s">
        <v>398</v>
      </c>
      <c r="H62" s="169"/>
      <c r="I62" s="139" t="s">
        <v>21</v>
      </c>
      <c r="J62" s="139">
        <v>0</v>
      </c>
      <c r="K62" s="139">
        <v>2</v>
      </c>
      <c r="L62" s="106" t="s">
        <v>582</v>
      </c>
      <c r="M62" s="107" t="s">
        <v>1042</v>
      </c>
      <c r="N62" s="169"/>
      <c r="O62" s="169"/>
      <c r="P62" s="169"/>
      <c r="Q62" s="107" t="s">
        <v>1368</v>
      </c>
      <c r="R62" s="106">
        <v>0</v>
      </c>
      <c r="S62" s="169"/>
      <c r="T62" s="169"/>
      <c r="U62" s="169"/>
      <c r="V62" s="169"/>
      <c r="W62" s="106" t="s">
        <v>617</v>
      </c>
      <c r="X62" s="169"/>
      <c r="Y62" s="169"/>
      <c r="Z62" s="107" t="s">
        <v>1369</v>
      </c>
      <c r="AA62" s="169" t="s">
        <v>1370</v>
      </c>
      <c r="AB62" s="169" t="s">
        <v>617</v>
      </c>
      <c r="AC62" s="113"/>
      <c r="AD62" s="203"/>
      <c r="AE62" s="203"/>
      <c r="AF62" s="169"/>
      <c r="AG62" s="169"/>
      <c r="AH62" s="107" t="s">
        <v>36</v>
      </c>
      <c r="AI62" s="113" t="s">
        <v>1285</v>
      </c>
      <c r="AJ62" s="169"/>
    </row>
    <row r="63" spans="2:36" s="165" customFormat="1" ht="51" x14ac:dyDescent="0.2">
      <c r="B63" s="176" t="s">
        <v>267</v>
      </c>
      <c r="C63" s="166" t="s">
        <v>367</v>
      </c>
      <c r="D63" s="167"/>
      <c r="E63" s="168" t="s">
        <v>392</v>
      </c>
      <c r="F63" s="167"/>
      <c r="G63" s="139" t="s">
        <v>397</v>
      </c>
      <c r="H63" s="169"/>
      <c r="I63" s="139" t="s">
        <v>21</v>
      </c>
      <c r="J63" s="139">
        <v>0</v>
      </c>
      <c r="K63" s="139">
        <v>1</v>
      </c>
      <c r="L63" s="106" t="s">
        <v>581</v>
      </c>
      <c r="M63" s="107" t="s">
        <v>1042</v>
      </c>
      <c r="N63" s="169"/>
      <c r="O63" s="169"/>
      <c r="P63" s="169"/>
      <c r="Q63" s="107" t="s">
        <v>1371</v>
      </c>
      <c r="R63" s="106">
        <v>0</v>
      </c>
      <c r="S63" s="169"/>
      <c r="T63" s="169"/>
      <c r="U63" s="169"/>
      <c r="V63" s="169"/>
      <c r="W63" s="106" t="s">
        <v>617</v>
      </c>
      <c r="X63" s="169"/>
      <c r="Y63" s="169"/>
      <c r="Z63" s="113" t="s">
        <v>1369</v>
      </c>
      <c r="AA63" s="169" t="s">
        <v>1370</v>
      </c>
      <c r="AB63" s="169" t="s">
        <v>617</v>
      </c>
      <c r="AC63" s="113"/>
      <c r="AD63" s="203"/>
      <c r="AE63" s="203"/>
      <c r="AF63" s="169"/>
      <c r="AG63" s="169"/>
      <c r="AH63" s="107" t="s">
        <v>36</v>
      </c>
      <c r="AI63" s="113" t="s">
        <v>1285</v>
      </c>
      <c r="AJ63" s="169"/>
    </row>
    <row r="64" spans="2:36" s="165" customFormat="1" ht="89.25" x14ac:dyDescent="0.2">
      <c r="B64" s="982" t="s">
        <v>267</v>
      </c>
      <c r="C64" s="910" t="s">
        <v>367</v>
      </c>
      <c r="D64" s="167"/>
      <c r="E64" s="1250" t="s">
        <v>392</v>
      </c>
      <c r="F64" s="1247"/>
      <c r="G64" s="705" t="s">
        <v>396</v>
      </c>
      <c r="H64" s="717"/>
      <c r="I64" s="705" t="s">
        <v>21</v>
      </c>
      <c r="J64" s="705">
        <v>0</v>
      </c>
      <c r="K64" s="705">
        <v>3</v>
      </c>
      <c r="L64" s="717" t="s">
        <v>581</v>
      </c>
      <c r="M64" s="717">
        <v>1</v>
      </c>
      <c r="N64" s="717"/>
      <c r="O64" s="717"/>
      <c r="P64" s="717"/>
      <c r="Q64" s="107" t="s">
        <v>1372</v>
      </c>
      <c r="R64" s="106">
        <v>60</v>
      </c>
      <c r="S64" s="169"/>
      <c r="T64" s="169"/>
      <c r="U64" s="169"/>
      <c r="V64" s="169"/>
      <c r="W64" s="173">
        <v>44165</v>
      </c>
      <c r="X64" s="169"/>
      <c r="Y64" s="169"/>
      <c r="Z64" s="113" t="s">
        <v>1369</v>
      </c>
      <c r="AA64" s="169" t="s">
        <v>1370</v>
      </c>
      <c r="AB64" s="170" t="s">
        <v>1373</v>
      </c>
      <c r="AC64" s="171" t="s">
        <v>1374</v>
      </c>
      <c r="AD64" s="203">
        <v>8765625</v>
      </c>
      <c r="AE64" s="203">
        <v>8765625</v>
      </c>
      <c r="AF64" s="169"/>
      <c r="AG64" s="169"/>
      <c r="AH64" s="107" t="s">
        <v>36</v>
      </c>
      <c r="AI64" s="113" t="s">
        <v>1285</v>
      </c>
      <c r="AJ64" s="169"/>
    </row>
    <row r="65" spans="2:36" s="165" customFormat="1" ht="51" x14ac:dyDescent="0.2">
      <c r="B65" s="984"/>
      <c r="C65" s="912"/>
      <c r="D65" s="167"/>
      <c r="E65" s="1251"/>
      <c r="F65" s="1248"/>
      <c r="G65" s="706"/>
      <c r="H65" s="719"/>
      <c r="I65" s="706"/>
      <c r="J65" s="706"/>
      <c r="K65" s="706"/>
      <c r="L65" s="719"/>
      <c r="M65" s="719"/>
      <c r="N65" s="719"/>
      <c r="O65" s="719"/>
      <c r="P65" s="719"/>
      <c r="Q65" s="107" t="s">
        <v>1375</v>
      </c>
      <c r="R65" s="106">
        <v>40</v>
      </c>
      <c r="S65" s="169"/>
      <c r="T65" s="169"/>
      <c r="U65" s="169"/>
      <c r="V65" s="169"/>
      <c r="W65" s="173">
        <v>44196</v>
      </c>
      <c r="X65" s="169"/>
      <c r="Y65" s="169"/>
      <c r="Z65" s="113" t="s">
        <v>1369</v>
      </c>
      <c r="AA65" s="169" t="s">
        <v>1370</v>
      </c>
      <c r="AB65" s="170" t="s">
        <v>1373</v>
      </c>
      <c r="AC65" s="171" t="s">
        <v>1374</v>
      </c>
      <c r="AD65" s="203">
        <v>17765625</v>
      </c>
      <c r="AE65" s="203">
        <v>17765625</v>
      </c>
      <c r="AF65" s="169"/>
      <c r="AG65" s="169"/>
      <c r="AH65" s="107" t="s">
        <v>36</v>
      </c>
      <c r="AI65" s="113" t="s">
        <v>1285</v>
      </c>
      <c r="AJ65" s="169"/>
    </row>
    <row r="66" spans="2:36" s="165" customFormat="1" ht="51" x14ac:dyDescent="0.2">
      <c r="B66" s="176" t="s">
        <v>267</v>
      </c>
      <c r="C66" s="166" t="s">
        <v>367</v>
      </c>
      <c r="D66" s="167"/>
      <c r="E66" s="168" t="s">
        <v>392</v>
      </c>
      <c r="F66" s="167"/>
      <c r="G66" s="139" t="s">
        <v>395</v>
      </c>
      <c r="H66" s="169"/>
      <c r="I66" s="139" t="s">
        <v>21</v>
      </c>
      <c r="J66" s="139">
        <v>4</v>
      </c>
      <c r="K66" s="139">
        <v>4</v>
      </c>
      <c r="L66" s="106" t="s">
        <v>581</v>
      </c>
      <c r="M66" s="106">
        <v>1</v>
      </c>
      <c r="N66" s="169"/>
      <c r="O66" s="169"/>
      <c r="P66" s="169"/>
      <c r="Q66" s="107" t="s">
        <v>1376</v>
      </c>
      <c r="R66" s="106">
        <v>100</v>
      </c>
      <c r="S66" s="169"/>
      <c r="T66" s="169"/>
      <c r="U66" s="169"/>
      <c r="V66" s="169"/>
      <c r="W66" s="173">
        <v>44196</v>
      </c>
      <c r="X66" s="169"/>
      <c r="Y66" s="169"/>
      <c r="Z66" s="113" t="s">
        <v>1369</v>
      </c>
      <c r="AA66" s="169" t="s">
        <v>1370</v>
      </c>
      <c r="AB66" s="169"/>
      <c r="AC66" s="113"/>
      <c r="AD66" s="203"/>
      <c r="AE66" s="203"/>
      <c r="AF66" s="169"/>
      <c r="AG66" s="169"/>
      <c r="AH66" s="107" t="s">
        <v>36</v>
      </c>
      <c r="AI66" s="113" t="s">
        <v>1285</v>
      </c>
      <c r="AJ66" s="169"/>
    </row>
    <row r="67" spans="2:36" s="165" customFormat="1" ht="51" x14ac:dyDescent="0.2">
      <c r="B67" s="176" t="s">
        <v>267</v>
      </c>
      <c r="C67" s="166" t="s">
        <v>367</v>
      </c>
      <c r="D67" s="167"/>
      <c r="E67" s="168" t="s">
        <v>392</v>
      </c>
      <c r="F67" s="167"/>
      <c r="G67" s="139" t="s">
        <v>394</v>
      </c>
      <c r="H67" s="169"/>
      <c r="I67" s="139" t="s">
        <v>21</v>
      </c>
      <c r="J67" s="139">
        <v>16</v>
      </c>
      <c r="K67" s="139">
        <v>16</v>
      </c>
      <c r="L67" s="106" t="s">
        <v>581</v>
      </c>
      <c r="M67" s="106">
        <v>16</v>
      </c>
      <c r="N67" s="169"/>
      <c r="O67" s="169"/>
      <c r="P67" s="169"/>
      <c r="Q67" s="107" t="s">
        <v>1377</v>
      </c>
      <c r="R67" s="106">
        <v>100</v>
      </c>
      <c r="S67" s="169"/>
      <c r="T67" s="169"/>
      <c r="U67" s="169"/>
      <c r="V67" s="169"/>
      <c r="W67" s="173">
        <v>43997</v>
      </c>
      <c r="X67" s="169"/>
      <c r="Y67" s="169"/>
      <c r="Z67" s="113" t="s">
        <v>1369</v>
      </c>
      <c r="AA67" s="169" t="s">
        <v>1370</v>
      </c>
      <c r="AB67" s="170" t="s">
        <v>1378</v>
      </c>
      <c r="AC67" s="171" t="s">
        <v>1379</v>
      </c>
      <c r="AD67" s="203">
        <v>31753750</v>
      </c>
      <c r="AE67" s="203">
        <v>31753750</v>
      </c>
      <c r="AF67" s="169"/>
      <c r="AG67" s="169"/>
      <c r="AH67" s="107" t="s">
        <v>36</v>
      </c>
      <c r="AI67" s="113" t="s">
        <v>1285</v>
      </c>
      <c r="AJ67" s="169"/>
    </row>
    <row r="68" spans="2:36" s="165" customFormat="1" ht="63.75" x14ac:dyDescent="0.2">
      <c r="B68" s="176" t="s">
        <v>267</v>
      </c>
      <c r="C68" s="166" t="s">
        <v>367</v>
      </c>
      <c r="D68" s="167"/>
      <c r="E68" s="168" t="s">
        <v>392</v>
      </c>
      <c r="F68" s="167"/>
      <c r="G68" s="139" t="s">
        <v>393</v>
      </c>
      <c r="H68" s="169"/>
      <c r="I68" s="139" t="s">
        <v>21</v>
      </c>
      <c r="J68" s="139">
        <v>3</v>
      </c>
      <c r="K68" s="139">
        <v>3</v>
      </c>
      <c r="L68" s="106" t="s">
        <v>581</v>
      </c>
      <c r="M68" s="106">
        <v>3</v>
      </c>
      <c r="N68" s="169"/>
      <c r="O68" s="169"/>
      <c r="P68" s="169"/>
      <c r="Q68" s="107" t="s">
        <v>1380</v>
      </c>
      <c r="R68" s="106">
        <v>100</v>
      </c>
      <c r="S68" s="169"/>
      <c r="T68" s="169"/>
      <c r="U68" s="169"/>
      <c r="V68" s="169"/>
      <c r="W68" s="173">
        <v>44165</v>
      </c>
      <c r="X68" s="169"/>
      <c r="Y68" s="169"/>
      <c r="Z68" s="113" t="s">
        <v>1369</v>
      </c>
      <c r="AA68" s="169" t="s">
        <v>1370</v>
      </c>
      <c r="AB68" s="170" t="s">
        <v>1373</v>
      </c>
      <c r="AC68" s="171" t="s">
        <v>1374</v>
      </c>
      <c r="AD68" s="203">
        <v>7722500</v>
      </c>
      <c r="AE68" s="203">
        <v>7722500</v>
      </c>
      <c r="AF68" s="169"/>
      <c r="AG68" s="169"/>
      <c r="AH68" s="107" t="s">
        <v>36</v>
      </c>
      <c r="AI68" s="113" t="s">
        <v>1285</v>
      </c>
      <c r="AJ68" s="169"/>
    </row>
    <row r="69" spans="2:36" s="165" customFormat="1" ht="63.75" x14ac:dyDescent="0.2">
      <c r="B69" s="176" t="s">
        <v>267</v>
      </c>
      <c r="C69" s="166" t="s">
        <v>367</v>
      </c>
      <c r="D69" s="167"/>
      <c r="E69" s="168" t="s">
        <v>392</v>
      </c>
      <c r="F69" s="167"/>
      <c r="G69" s="139" t="s">
        <v>391</v>
      </c>
      <c r="H69" s="169"/>
      <c r="I69" s="139" t="s">
        <v>21</v>
      </c>
      <c r="J69" s="139">
        <v>0</v>
      </c>
      <c r="K69" s="139">
        <v>1</v>
      </c>
      <c r="L69" s="106" t="s">
        <v>582</v>
      </c>
      <c r="M69" s="107" t="s">
        <v>1042</v>
      </c>
      <c r="N69" s="169"/>
      <c r="O69" s="169"/>
      <c r="P69" s="169"/>
      <c r="Q69" s="107" t="s">
        <v>1381</v>
      </c>
      <c r="R69" s="106"/>
      <c r="S69" s="169"/>
      <c r="T69" s="169"/>
      <c r="U69" s="169"/>
      <c r="V69" s="169"/>
      <c r="W69" s="106" t="s">
        <v>617</v>
      </c>
      <c r="X69" s="169"/>
      <c r="Y69" s="169"/>
      <c r="Z69" s="113" t="s">
        <v>1369</v>
      </c>
      <c r="AA69" s="169" t="s">
        <v>1370</v>
      </c>
      <c r="AB69" s="169" t="s">
        <v>617</v>
      </c>
      <c r="AC69" s="113"/>
      <c r="AD69" s="203"/>
      <c r="AE69" s="203"/>
      <c r="AF69" s="169"/>
      <c r="AG69" s="169"/>
      <c r="AH69" s="107" t="s">
        <v>36</v>
      </c>
      <c r="AI69" s="113" t="s">
        <v>1285</v>
      </c>
      <c r="AJ69" s="169"/>
    </row>
    <row r="70" spans="2:36" s="165" customFormat="1" ht="51" x14ac:dyDescent="0.2">
      <c r="B70" s="982" t="s">
        <v>267</v>
      </c>
      <c r="C70" s="910" t="s">
        <v>367</v>
      </c>
      <c r="D70" s="167"/>
      <c r="E70" s="1250" t="s">
        <v>386</v>
      </c>
      <c r="F70" s="1247"/>
      <c r="G70" s="705" t="s">
        <v>390</v>
      </c>
      <c r="H70" s="717"/>
      <c r="I70" s="705" t="s">
        <v>21</v>
      </c>
      <c r="J70" s="705">
        <v>0</v>
      </c>
      <c r="K70" s="705">
        <v>1</v>
      </c>
      <c r="L70" s="717" t="s">
        <v>582</v>
      </c>
      <c r="M70" s="717">
        <v>1</v>
      </c>
      <c r="N70" s="717"/>
      <c r="O70" s="717"/>
      <c r="P70" s="717"/>
      <c r="Q70" s="172" t="s">
        <v>1382</v>
      </c>
      <c r="R70" s="106">
        <v>40</v>
      </c>
      <c r="S70" s="169"/>
      <c r="T70" s="169"/>
      <c r="U70" s="169"/>
      <c r="V70" s="169"/>
      <c r="W70" s="173">
        <v>44196</v>
      </c>
      <c r="X70" s="169"/>
      <c r="Y70" s="169"/>
      <c r="Z70" s="113" t="s">
        <v>1298</v>
      </c>
      <c r="AA70" s="169" t="s">
        <v>1299</v>
      </c>
      <c r="AB70" s="169" t="s">
        <v>947</v>
      </c>
      <c r="AC70" s="113"/>
      <c r="AD70" s="203"/>
      <c r="AE70" s="203"/>
      <c r="AF70" s="169"/>
      <c r="AG70" s="169"/>
      <c r="AH70" s="107" t="s">
        <v>36</v>
      </c>
      <c r="AI70" s="113" t="s">
        <v>1285</v>
      </c>
      <c r="AJ70" s="169"/>
    </row>
    <row r="71" spans="2:36" s="165" customFormat="1" ht="51" x14ac:dyDescent="0.2">
      <c r="B71" s="984"/>
      <c r="C71" s="912"/>
      <c r="D71" s="167"/>
      <c r="E71" s="1251"/>
      <c r="F71" s="1248"/>
      <c r="G71" s="706"/>
      <c r="H71" s="719"/>
      <c r="I71" s="706"/>
      <c r="J71" s="706"/>
      <c r="K71" s="706"/>
      <c r="L71" s="719"/>
      <c r="M71" s="719"/>
      <c r="N71" s="719"/>
      <c r="O71" s="719"/>
      <c r="P71" s="719"/>
      <c r="Q71" s="172" t="s">
        <v>1383</v>
      </c>
      <c r="R71" s="106">
        <v>60</v>
      </c>
      <c r="S71" s="169"/>
      <c r="T71" s="169"/>
      <c r="U71" s="169"/>
      <c r="V71" s="169"/>
      <c r="W71" s="173">
        <v>44196</v>
      </c>
      <c r="X71" s="169"/>
      <c r="Y71" s="169"/>
      <c r="Z71" s="113" t="s">
        <v>1298</v>
      </c>
      <c r="AA71" s="169" t="s">
        <v>1299</v>
      </c>
      <c r="AB71" s="169" t="s">
        <v>947</v>
      </c>
      <c r="AC71" s="113"/>
      <c r="AD71" s="203"/>
      <c r="AE71" s="203"/>
      <c r="AF71" s="169"/>
      <c r="AG71" s="169"/>
      <c r="AH71" s="107" t="s">
        <v>36</v>
      </c>
      <c r="AI71" s="113" t="s">
        <v>1285</v>
      </c>
      <c r="AJ71" s="169"/>
    </row>
    <row r="72" spans="2:36" s="165" customFormat="1" ht="51" x14ac:dyDescent="0.2">
      <c r="B72" s="176" t="s">
        <v>267</v>
      </c>
      <c r="C72" s="166" t="s">
        <v>367</v>
      </c>
      <c r="D72" s="167"/>
      <c r="E72" s="168" t="s">
        <v>386</v>
      </c>
      <c r="F72" s="167"/>
      <c r="G72" s="139" t="s">
        <v>389</v>
      </c>
      <c r="H72" s="169"/>
      <c r="I72" s="107" t="s">
        <v>21</v>
      </c>
      <c r="J72" s="107">
        <v>0</v>
      </c>
      <c r="K72" s="107">
        <v>400</v>
      </c>
      <c r="L72" s="106" t="s">
        <v>582</v>
      </c>
      <c r="M72" s="106">
        <v>100</v>
      </c>
      <c r="N72" s="169"/>
      <c r="O72" s="169"/>
      <c r="P72" s="169"/>
      <c r="Q72" s="172" t="s">
        <v>1384</v>
      </c>
      <c r="R72" s="106">
        <v>100</v>
      </c>
      <c r="S72" s="169"/>
      <c r="T72" s="169"/>
      <c r="U72" s="169"/>
      <c r="V72" s="169"/>
      <c r="W72" s="173">
        <v>44196</v>
      </c>
      <c r="X72" s="169"/>
      <c r="Y72" s="169"/>
      <c r="Z72" s="113" t="s">
        <v>1298</v>
      </c>
      <c r="AA72" s="169" t="s">
        <v>1299</v>
      </c>
      <c r="AB72" s="169" t="s">
        <v>947</v>
      </c>
      <c r="AC72" s="113"/>
      <c r="AD72" s="203"/>
      <c r="AE72" s="203"/>
      <c r="AF72" s="169"/>
      <c r="AG72" s="169"/>
      <c r="AH72" s="107" t="s">
        <v>36</v>
      </c>
      <c r="AI72" s="113" t="s">
        <v>1285</v>
      </c>
      <c r="AJ72" s="169"/>
    </row>
    <row r="73" spans="2:36" s="165" customFormat="1" ht="89.25" x14ac:dyDescent="0.2">
      <c r="B73" s="982" t="s">
        <v>267</v>
      </c>
      <c r="C73" s="910" t="s">
        <v>367</v>
      </c>
      <c r="D73" s="167"/>
      <c r="E73" s="1250" t="s">
        <v>386</v>
      </c>
      <c r="F73" s="1247"/>
      <c r="G73" s="705" t="s">
        <v>388</v>
      </c>
      <c r="H73" s="717"/>
      <c r="I73" s="705" t="s">
        <v>21</v>
      </c>
      <c r="J73" s="1253">
        <v>6019</v>
      </c>
      <c r="K73" s="705">
        <v>7000</v>
      </c>
      <c r="L73" s="717" t="s">
        <v>581</v>
      </c>
      <c r="M73" s="717">
        <v>1750</v>
      </c>
      <c r="N73" s="717"/>
      <c r="O73" s="717"/>
      <c r="P73" s="717"/>
      <c r="Q73" s="107" t="s">
        <v>1474</v>
      </c>
      <c r="R73" s="106">
        <v>10</v>
      </c>
      <c r="S73" s="169"/>
      <c r="T73" s="169"/>
      <c r="U73" s="169"/>
      <c r="V73" s="169"/>
      <c r="W73" s="173">
        <v>44196</v>
      </c>
      <c r="X73" s="169"/>
      <c r="Y73" s="169"/>
      <c r="Z73" s="113" t="s">
        <v>1298</v>
      </c>
      <c r="AA73" s="169" t="s">
        <v>1299</v>
      </c>
      <c r="AB73" s="169" t="s">
        <v>947</v>
      </c>
      <c r="AC73" s="113"/>
      <c r="AD73" s="203"/>
      <c r="AE73" s="203"/>
      <c r="AF73" s="169"/>
      <c r="AG73" s="169"/>
      <c r="AH73" s="107" t="s">
        <v>36</v>
      </c>
      <c r="AI73" s="113" t="s">
        <v>1285</v>
      </c>
      <c r="AJ73" s="169"/>
    </row>
    <row r="74" spans="2:36" s="165" customFormat="1" ht="51" x14ac:dyDescent="0.2">
      <c r="B74" s="983"/>
      <c r="C74" s="911"/>
      <c r="D74" s="167"/>
      <c r="E74" s="1252"/>
      <c r="F74" s="1249"/>
      <c r="G74" s="716"/>
      <c r="H74" s="718"/>
      <c r="I74" s="716"/>
      <c r="J74" s="1254"/>
      <c r="K74" s="716"/>
      <c r="L74" s="718"/>
      <c r="M74" s="718"/>
      <c r="N74" s="718"/>
      <c r="O74" s="718"/>
      <c r="P74" s="718"/>
      <c r="Q74" s="705" t="s">
        <v>1385</v>
      </c>
      <c r="R74" s="106">
        <v>45</v>
      </c>
      <c r="S74" s="169"/>
      <c r="T74" s="169"/>
      <c r="U74" s="169"/>
      <c r="V74" s="169"/>
      <c r="W74" s="173">
        <v>43921</v>
      </c>
      <c r="X74" s="169"/>
      <c r="Y74" s="169"/>
      <c r="Z74" s="705" t="s">
        <v>1298</v>
      </c>
      <c r="AA74" s="705" t="s">
        <v>1299</v>
      </c>
      <c r="AB74" s="170" t="s">
        <v>1386</v>
      </c>
      <c r="AC74" s="171" t="s">
        <v>1301</v>
      </c>
      <c r="AD74" s="203">
        <v>20000000</v>
      </c>
      <c r="AE74" s="203">
        <v>20000000</v>
      </c>
      <c r="AF74" s="169"/>
      <c r="AG74" s="169"/>
      <c r="AH74" s="107" t="s">
        <v>36</v>
      </c>
      <c r="AI74" s="113" t="s">
        <v>1285</v>
      </c>
      <c r="AJ74" s="169"/>
    </row>
    <row r="75" spans="2:36" s="165" customFormat="1" ht="38.25" x14ac:dyDescent="0.2">
      <c r="B75" s="983"/>
      <c r="C75" s="911"/>
      <c r="D75" s="167"/>
      <c r="E75" s="1252"/>
      <c r="F75" s="1249"/>
      <c r="G75" s="716"/>
      <c r="H75" s="718"/>
      <c r="I75" s="716"/>
      <c r="J75" s="1254"/>
      <c r="K75" s="716"/>
      <c r="L75" s="718"/>
      <c r="M75" s="718"/>
      <c r="N75" s="718"/>
      <c r="O75" s="718"/>
      <c r="P75" s="718"/>
      <c r="Q75" s="706"/>
      <c r="R75" s="106"/>
      <c r="S75" s="169"/>
      <c r="T75" s="169"/>
      <c r="U75" s="169"/>
      <c r="V75" s="169"/>
      <c r="W75" s="173"/>
      <c r="X75" s="169"/>
      <c r="Y75" s="169"/>
      <c r="Z75" s="706"/>
      <c r="AA75" s="706"/>
      <c r="AB75" s="170" t="s">
        <v>1387</v>
      </c>
      <c r="AC75" s="171" t="s">
        <v>1388</v>
      </c>
      <c r="AD75" s="203">
        <v>0</v>
      </c>
      <c r="AE75" s="203">
        <v>29205000</v>
      </c>
      <c r="AF75" s="169"/>
      <c r="AG75" s="169"/>
      <c r="AH75" s="107" t="s">
        <v>36</v>
      </c>
      <c r="AI75" s="113" t="s">
        <v>1285</v>
      </c>
      <c r="AJ75" s="169"/>
    </row>
    <row r="76" spans="2:36" s="165" customFormat="1" ht="51" x14ac:dyDescent="0.2">
      <c r="B76" s="984"/>
      <c r="C76" s="912"/>
      <c r="D76" s="167"/>
      <c r="E76" s="1251"/>
      <c r="F76" s="1248"/>
      <c r="G76" s="706"/>
      <c r="H76" s="719"/>
      <c r="I76" s="706"/>
      <c r="J76" s="1255"/>
      <c r="K76" s="706"/>
      <c r="L76" s="719"/>
      <c r="M76" s="719"/>
      <c r="N76" s="719"/>
      <c r="O76" s="719"/>
      <c r="P76" s="719"/>
      <c r="Q76" s="107" t="s">
        <v>1389</v>
      </c>
      <c r="R76" s="106">
        <v>45</v>
      </c>
      <c r="S76" s="169"/>
      <c r="T76" s="169"/>
      <c r="U76" s="169"/>
      <c r="V76" s="169"/>
      <c r="W76" s="173">
        <v>44165</v>
      </c>
      <c r="X76" s="169"/>
      <c r="Y76" s="169"/>
      <c r="Z76" s="113" t="s">
        <v>1298</v>
      </c>
      <c r="AA76" s="169" t="s">
        <v>1299</v>
      </c>
      <c r="AB76" s="170" t="s">
        <v>1387</v>
      </c>
      <c r="AC76" s="171" t="s">
        <v>1388</v>
      </c>
      <c r="AD76" s="203">
        <v>0</v>
      </c>
      <c r="AE76" s="203">
        <v>29205000</v>
      </c>
      <c r="AF76" s="169"/>
      <c r="AG76" s="169"/>
      <c r="AH76" s="107" t="s">
        <v>36</v>
      </c>
      <c r="AI76" s="113" t="s">
        <v>1285</v>
      </c>
      <c r="AJ76" s="169"/>
    </row>
    <row r="77" spans="2:36" s="165" customFormat="1" ht="51" x14ac:dyDescent="0.2">
      <c r="B77" s="982" t="s">
        <v>267</v>
      </c>
      <c r="C77" s="910" t="s">
        <v>367</v>
      </c>
      <c r="D77" s="167"/>
      <c r="E77" s="1250" t="s">
        <v>386</v>
      </c>
      <c r="F77" s="1247"/>
      <c r="G77" s="705" t="s">
        <v>387</v>
      </c>
      <c r="H77" s="717"/>
      <c r="I77" s="705" t="s">
        <v>21</v>
      </c>
      <c r="J77" s="705">
        <v>0</v>
      </c>
      <c r="K77" s="705">
        <v>1</v>
      </c>
      <c r="L77" s="717" t="s">
        <v>581</v>
      </c>
      <c r="M77" s="705" t="s">
        <v>1042</v>
      </c>
      <c r="N77" s="717"/>
      <c r="O77" s="717"/>
      <c r="P77" s="717"/>
      <c r="Q77" s="107" t="s">
        <v>1390</v>
      </c>
      <c r="R77" s="106">
        <v>50</v>
      </c>
      <c r="S77" s="169"/>
      <c r="T77" s="169"/>
      <c r="U77" s="169"/>
      <c r="V77" s="169"/>
      <c r="W77" s="173">
        <v>44196</v>
      </c>
      <c r="X77" s="169"/>
      <c r="Y77" s="169"/>
      <c r="Z77" s="113" t="s">
        <v>1298</v>
      </c>
      <c r="AA77" s="169" t="s">
        <v>1299</v>
      </c>
      <c r="AB77" s="169" t="s">
        <v>947</v>
      </c>
      <c r="AC77" s="113"/>
      <c r="AD77" s="203"/>
      <c r="AE77" s="203"/>
      <c r="AF77" s="169"/>
      <c r="AG77" s="169"/>
      <c r="AH77" s="107" t="s">
        <v>36</v>
      </c>
      <c r="AI77" s="113" t="s">
        <v>1285</v>
      </c>
      <c r="AJ77" s="169"/>
    </row>
    <row r="78" spans="2:36" s="165" customFormat="1" ht="51" x14ac:dyDescent="0.2">
      <c r="B78" s="984"/>
      <c r="C78" s="912"/>
      <c r="D78" s="167"/>
      <c r="E78" s="1251"/>
      <c r="F78" s="1248"/>
      <c r="G78" s="706"/>
      <c r="H78" s="719"/>
      <c r="I78" s="706"/>
      <c r="J78" s="706"/>
      <c r="K78" s="706"/>
      <c r="L78" s="719"/>
      <c r="M78" s="706"/>
      <c r="N78" s="719"/>
      <c r="O78" s="719"/>
      <c r="P78" s="719"/>
      <c r="Q78" s="107" t="s">
        <v>1391</v>
      </c>
      <c r="R78" s="106">
        <v>50</v>
      </c>
      <c r="S78" s="169"/>
      <c r="T78" s="169"/>
      <c r="U78" s="169"/>
      <c r="V78" s="169"/>
      <c r="W78" s="173">
        <v>44196</v>
      </c>
      <c r="X78" s="169"/>
      <c r="Y78" s="169"/>
      <c r="Z78" s="113" t="s">
        <v>1298</v>
      </c>
      <c r="AA78" s="169" t="s">
        <v>1299</v>
      </c>
      <c r="AB78" s="169" t="s">
        <v>947</v>
      </c>
      <c r="AC78" s="113"/>
      <c r="AD78" s="203"/>
      <c r="AE78" s="203"/>
      <c r="AF78" s="169"/>
      <c r="AG78" s="169"/>
      <c r="AH78" s="107" t="s">
        <v>36</v>
      </c>
      <c r="AI78" s="113" t="s">
        <v>1285</v>
      </c>
      <c r="AJ78" s="169"/>
    </row>
    <row r="79" spans="2:36" s="165" customFormat="1" ht="51" x14ac:dyDescent="0.2">
      <c r="B79" s="176" t="s">
        <v>267</v>
      </c>
      <c r="C79" s="174" t="s">
        <v>367</v>
      </c>
      <c r="D79" s="167"/>
      <c r="E79" s="168" t="s">
        <v>386</v>
      </c>
      <c r="F79" s="167"/>
      <c r="G79" s="139" t="s">
        <v>385</v>
      </c>
      <c r="H79" s="169"/>
      <c r="I79" s="107" t="s">
        <v>21</v>
      </c>
      <c r="J79" s="107">
        <v>0</v>
      </c>
      <c r="K79" s="107">
        <v>1</v>
      </c>
      <c r="L79" s="106" t="s">
        <v>582</v>
      </c>
      <c r="M79" s="107" t="s">
        <v>1042</v>
      </c>
      <c r="N79" s="169"/>
      <c r="O79" s="169"/>
      <c r="P79" s="169"/>
      <c r="Q79" s="107" t="s">
        <v>1392</v>
      </c>
      <c r="R79" s="106">
        <v>0</v>
      </c>
      <c r="S79" s="169"/>
      <c r="T79" s="169"/>
      <c r="U79" s="169"/>
      <c r="V79" s="169"/>
      <c r="W79" s="106" t="s">
        <v>617</v>
      </c>
      <c r="X79" s="169"/>
      <c r="Y79" s="169"/>
      <c r="Z79" s="113" t="s">
        <v>1298</v>
      </c>
      <c r="AA79" s="169" t="s">
        <v>1299</v>
      </c>
      <c r="AB79" s="169" t="s">
        <v>617</v>
      </c>
      <c r="AC79" s="113"/>
      <c r="AD79" s="203"/>
      <c r="AE79" s="203"/>
      <c r="AF79" s="169"/>
      <c r="AG79" s="169"/>
      <c r="AH79" s="107" t="s">
        <v>36</v>
      </c>
      <c r="AI79" s="113" t="s">
        <v>1285</v>
      </c>
      <c r="AJ79" s="169"/>
    </row>
    <row r="80" spans="2:36" s="165" customFormat="1" ht="51" x14ac:dyDescent="0.2">
      <c r="B80" s="982" t="s">
        <v>267</v>
      </c>
      <c r="C80" s="910" t="s">
        <v>367</v>
      </c>
      <c r="D80" s="167"/>
      <c r="E80" s="1250" t="s">
        <v>379</v>
      </c>
      <c r="F80" s="1247"/>
      <c r="G80" s="705" t="s">
        <v>384</v>
      </c>
      <c r="H80" s="717"/>
      <c r="I80" s="705" t="s">
        <v>21</v>
      </c>
      <c r="J80" s="705">
        <v>129</v>
      </c>
      <c r="K80" s="705">
        <v>240</v>
      </c>
      <c r="L80" s="717" t="s">
        <v>581</v>
      </c>
      <c r="M80" s="717">
        <v>60</v>
      </c>
      <c r="N80" s="717"/>
      <c r="O80" s="717"/>
      <c r="P80" s="717"/>
      <c r="Q80" s="107" t="s">
        <v>1393</v>
      </c>
      <c r="R80" s="106">
        <v>70</v>
      </c>
      <c r="S80" s="169"/>
      <c r="T80" s="169"/>
      <c r="U80" s="169"/>
      <c r="V80" s="169"/>
      <c r="W80" s="173">
        <v>44196</v>
      </c>
      <c r="X80" s="169"/>
      <c r="Y80" s="169"/>
      <c r="Z80" s="113" t="s">
        <v>1394</v>
      </c>
      <c r="AA80" s="169" t="s">
        <v>1395</v>
      </c>
      <c r="AB80" s="170" t="s">
        <v>1396</v>
      </c>
      <c r="AC80" s="171" t="s">
        <v>1364</v>
      </c>
      <c r="AD80" s="203">
        <v>0</v>
      </c>
      <c r="AE80" s="203">
        <v>19690000</v>
      </c>
      <c r="AF80" s="169"/>
      <c r="AG80" s="169"/>
      <c r="AH80" s="107" t="s">
        <v>36</v>
      </c>
      <c r="AI80" s="113" t="s">
        <v>1285</v>
      </c>
      <c r="AJ80" s="169"/>
    </row>
    <row r="81" spans="2:36" s="165" customFormat="1" ht="38.25" x14ac:dyDescent="0.2">
      <c r="B81" s="984"/>
      <c r="C81" s="912"/>
      <c r="D81" s="167"/>
      <c r="E81" s="1251"/>
      <c r="F81" s="1248"/>
      <c r="G81" s="706"/>
      <c r="H81" s="719"/>
      <c r="I81" s="706"/>
      <c r="J81" s="706"/>
      <c r="K81" s="706"/>
      <c r="L81" s="719"/>
      <c r="M81" s="719"/>
      <c r="N81" s="719"/>
      <c r="O81" s="719"/>
      <c r="P81" s="719"/>
      <c r="Q81" s="107" t="s">
        <v>1397</v>
      </c>
      <c r="R81" s="106">
        <v>30</v>
      </c>
      <c r="S81" s="169"/>
      <c r="T81" s="169"/>
      <c r="U81" s="169"/>
      <c r="V81" s="169"/>
      <c r="W81" s="173">
        <v>44196</v>
      </c>
      <c r="X81" s="169"/>
      <c r="Y81" s="169"/>
      <c r="Z81" s="113" t="s">
        <v>1394</v>
      </c>
      <c r="AA81" s="169" t="s">
        <v>1395</v>
      </c>
      <c r="AB81" s="170" t="s">
        <v>1396</v>
      </c>
      <c r="AC81" s="171" t="s">
        <v>1364</v>
      </c>
      <c r="AD81" s="203">
        <v>0</v>
      </c>
      <c r="AE81" s="203">
        <v>19690000</v>
      </c>
      <c r="AF81" s="169"/>
      <c r="AG81" s="169"/>
      <c r="AH81" s="107" t="s">
        <v>36</v>
      </c>
      <c r="AI81" s="113" t="s">
        <v>1285</v>
      </c>
      <c r="AJ81" s="169"/>
    </row>
    <row r="82" spans="2:36" s="165" customFormat="1" ht="76.5" x14ac:dyDescent="0.2">
      <c r="B82" s="982" t="s">
        <v>267</v>
      </c>
      <c r="C82" s="910" t="s">
        <v>367</v>
      </c>
      <c r="D82" s="167"/>
      <c r="E82" s="1250" t="s">
        <v>379</v>
      </c>
      <c r="F82" s="1247"/>
      <c r="G82" s="705" t="s">
        <v>383</v>
      </c>
      <c r="H82" s="717"/>
      <c r="I82" s="705" t="s">
        <v>21</v>
      </c>
      <c r="J82" s="705">
        <v>1</v>
      </c>
      <c r="K82" s="705">
        <v>3</v>
      </c>
      <c r="L82" s="717" t="s">
        <v>581</v>
      </c>
      <c r="M82" s="717">
        <v>3</v>
      </c>
      <c r="N82" s="717"/>
      <c r="O82" s="717"/>
      <c r="P82" s="717"/>
      <c r="Q82" s="107" t="s">
        <v>1398</v>
      </c>
      <c r="R82" s="106">
        <v>40</v>
      </c>
      <c r="S82" s="169"/>
      <c r="T82" s="169"/>
      <c r="U82" s="169"/>
      <c r="V82" s="169"/>
      <c r="W82" s="173">
        <v>44027</v>
      </c>
      <c r="X82" s="169"/>
      <c r="Y82" s="169"/>
      <c r="Z82" s="113" t="s">
        <v>1394</v>
      </c>
      <c r="AA82" s="169" t="s">
        <v>1395</v>
      </c>
      <c r="AB82" s="170" t="s">
        <v>1399</v>
      </c>
      <c r="AC82" s="171" t="s">
        <v>1400</v>
      </c>
      <c r="AD82" s="203">
        <v>17586081</v>
      </c>
      <c r="AE82" s="203">
        <v>17586081</v>
      </c>
      <c r="AF82" s="169"/>
      <c r="AG82" s="169"/>
      <c r="AH82" s="107" t="s">
        <v>36</v>
      </c>
      <c r="AI82" s="113" t="s">
        <v>1285</v>
      </c>
      <c r="AJ82" s="169"/>
    </row>
    <row r="83" spans="2:36" s="165" customFormat="1" ht="51" x14ac:dyDescent="0.2">
      <c r="B83" s="983"/>
      <c r="C83" s="911"/>
      <c r="D83" s="167"/>
      <c r="E83" s="1252"/>
      <c r="F83" s="1249"/>
      <c r="G83" s="716"/>
      <c r="H83" s="718"/>
      <c r="I83" s="716"/>
      <c r="J83" s="716"/>
      <c r="K83" s="716"/>
      <c r="L83" s="718"/>
      <c r="M83" s="718"/>
      <c r="N83" s="718"/>
      <c r="O83" s="718"/>
      <c r="P83" s="718"/>
      <c r="Q83" s="107" t="s">
        <v>1401</v>
      </c>
      <c r="R83" s="106">
        <v>40</v>
      </c>
      <c r="S83" s="169"/>
      <c r="T83" s="169"/>
      <c r="U83" s="169"/>
      <c r="V83" s="169"/>
      <c r="W83" s="173">
        <v>44027</v>
      </c>
      <c r="X83" s="169"/>
      <c r="Y83" s="169"/>
      <c r="Z83" s="113" t="s">
        <v>1394</v>
      </c>
      <c r="AA83" s="169" t="s">
        <v>1395</v>
      </c>
      <c r="AB83" s="170" t="s">
        <v>1399</v>
      </c>
      <c r="AC83" s="171" t="s">
        <v>1400</v>
      </c>
      <c r="AD83" s="203">
        <v>17586080</v>
      </c>
      <c r="AE83" s="203">
        <v>17586080</v>
      </c>
      <c r="AF83" s="169"/>
      <c r="AG83" s="169"/>
      <c r="AH83" s="107" t="s">
        <v>36</v>
      </c>
      <c r="AI83" s="113" t="s">
        <v>1285</v>
      </c>
      <c r="AJ83" s="169"/>
    </row>
    <row r="84" spans="2:36" s="165" customFormat="1" ht="38.25" x14ac:dyDescent="0.2">
      <c r="B84" s="984"/>
      <c r="C84" s="912"/>
      <c r="D84" s="167"/>
      <c r="E84" s="1251"/>
      <c r="F84" s="1248"/>
      <c r="G84" s="706"/>
      <c r="H84" s="719"/>
      <c r="I84" s="706"/>
      <c r="J84" s="706"/>
      <c r="K84" s="706"/>
      <c r="L84" s="719"/>
      <c r="M84" s="719"/>
      <c r="N84" s="719"/>
      <c r="O84" s="719"/>
      <c r="P84" s="719"/>
      <c r="Q84" s="107" t="s">
        <v>1402</v>
      </c>
      <c r="R84" s="106">
        <v>20</v>
      </c>
      <c r="S84" s="169"/>
      <c r="T84" s="169"/>
      <c r="U84" s="169"/>
      <c r="V84" s="169"/>
      <c r="W84" s="173">
        <v>44196</v>
      </c>
      <c r="X84" s="169"/>
      <c r="Y84" s="169"/>
      <c r="Z84" s="113" t="s">
        <v>1394</v>
      </c>
      <c r="AA84" s="169" t="s">
        <v>1395</v>
      </c>
      <c r="AB84" s="170" t="s">
        <v>1396</v>
      </c>
      <c r="AC84" s="171" t="s">
        <v>1364</v>
      </c>
      <c r="AD84" s="203">
        <v>19690000</v>
      </c>
      <c r="AE84" s="203">
        <v>19690000</v>
      </c>
      <c r="AF84" s="169"/>
      <c r="AG84" s="169"/>
      <c r="AH84" s="107" t="s">
        <v>36</v>
      </c>
      <c r="AI84" s="113" t="s">
        <v>1285</v>
      </c>
      <c r="AJ84" s="169"/>
    </row>
    <row r="85" spans="2:36" s="165" customFormat="1" ht="51" x14ac:dyDescent="0.2">
      <c r="B85" s="982" t="s">
        <v>267</v>
      </c>
      <c r="C85" s="910" t="s">
        <v>367</v>
      </c>
      <c r="D85" s="167"/>
      <c r="E85" s="1250" t="s">
        <v>379</v>
      </c>
      <c r="F85" s="1247"/>
      <c r="G85" s="705" t="s">
        <v>382</v>
      </c>
      <c r="H85" s="717"/>
      <c r="I85" s="705" t="s">
        <v>21</v>
      </c>
      <c r="J85" s="705">
        <v>0</v>
      </c>
      <c r="K85" s="705">
        <v>1</v>
      </c>
      <c r="L85" s="717" t="s">
        <v>582</v>
      </c>
      <c r="M85" s="705" t="s">
        <v>1042</v>
      </c>
      <c r="N85" s="717"/>
      <c r="O85" s="717"/>
      <c r="P85" s="717"/>
      <c r="Q85" s="107" t="s">
        <v>1403</v>
      </c>
      <c r="R85" s="106"/>
      <c r="S85" s="169"/>
      <c r="T85" s="169"/>
      <c r="U85" s="169"/>
      <c r="V85" s="169"/>
      <c r="W85" s="106" t="s">
        <v>617</v>
      </c>
      <c r="X85" s="169"/>
      <c r="Y85" s="169"/>
      <c r="Z85" s="113" t="s">
        <v>1394</v>
      </c>
      <c r="AA85" s="169" t="s">
        <v>1395</v>
      </c>
      <c r="AB85" s="169" t="s">
        <v>617</v>
      </c>
      <c r="AC85" s="113"/>
      <c r="AD85" s="203"/>
      <c r="AE85" s="203"/>
      <c r="AF85" s="169"/>
      <c r="AG85" s="169"/>
      <c r="AH85" s="107" t="s">
        <v>36</v>
      </c>
      <c r="AI85" s="113" t="s">
        <v>1285</v>
      </c>
      <c r="AJ85" s="169"/>
    </row>
    <row r="86" spans="2:36" s="165" customFormat="1" ht="51" x14ac:dyDescent="0.2">
      <c r="B86" s="984"/>
      <c r="C86" s="912"/>
      <c r="D86" s="167"/>
      <c r="E86" s="1251"/>
      <c r="F86" s="1248"/>
      <c r="G86" s="706"/>
      <c r="H86" s="719"/>
      <c r="I86" s="706"/>
      <c r="J86" s="706"/>
      <c r="K86" s="706"/>
      <c r="L86" s="719"/>
      <c r="M86" s="706"/>
      <c r="N86" s="719"/>
      <c r="O86" s="719"/>
      <c r="P86" s="719"/>
      <c r="Q86" s="107" t="s">
        <v>1404</v>
      </c>
      <c r="R86" s="106"/>
      <c r="S86" s="169"/>
      <c r="T86" s="169"/>
      <c r="U86" s="169"/>
      <c r="V86" s="169"/>
      <c r="W86" s="106" t="s">
        <v>617</v>
      </c>
      <c r="X86" s="169"/>
      <c r="Y86" s="169"/>
      <c r="Z86" s="113" t="s">
        <v>1394</v>
      </c>
      <c r="AA86" s="169" t="s">
        <v>1395</v>
      </c>
      <c r="AB86" s="169" t="s">
        <v>617</v>
      </c>
      <c r="AC86" s="113"/>
      <c r="AD86" s="203"/>
      <c r="AE86" s="203"/>
      <c r="AF86" s="169"/>
      <c r="AG86" s="169"/>
      <c r="AH86" s="107" t="s">
        <v>36</v>
      </c>
      <c r="AI86" s="113" t="s">
        <v>1285</v>
      </c>
      <c r="AJ86" s="169"/>
    </row>
    <row r="87" spans="2:36" s="165" customFormat="1" ht="63.75" x14ac:dyDescent="0.2">
      <c r="B87" s="176" t="s">
        <v>267</v>
      </c>
      <c r="C87" s="174" t="s">
        <v>367</v>
      </c>
      <c r="D87" s="167"/>
      <c r="E87" s="168" t="s">
        <v>379</v>
      </c>
      <c r="F87" s="167"/>
      <c r="G87" s="139" t="s">
        <v>381</v>
      </c>
      <c r="H87" s="169"/>
      <c r="I87" s="107" t="s">
        <v>21</v>
      </c>
      <c r="J87" s="107">
        <v>0</v>
      </c>
      <c r="K87" s="107">
        <v>4</v>
      </c>
      <c r="L87" s="106" t="s">
        <v>581</v>
      </c>
      <c r="M87" s="106">
        <v>1</v>
      </c>
      <c r="N87" s="169"/>
      <c r="O87" s="169"/>
      <c r="P87" s="169"/>
      <c r="Q87" s="107" t="s">
        <v>1405</v>
      </c>
      <c r="R87" s="106">
        <v>100</v>
      </c>
      <c r="S87" s="169"/>
      <c r="T87" s="169"/>
      <c r="U87" s="169"/>
      <c r="V87" s="169"/>
      <c r="W87" s="173">
        <v>44196</v>
      </c>
      <c r="X87" s="169"/>
      <c r="Y87" s="169"/>
      <c r="Z87" s="113" t="s">
        <v>1394</v>
      </c>
      <c r="AA87" s="169" t="s">
        <v>1395</v>
      </c>
      <c r="AB87" s="169" t="s">
        <v>947</v>
      </c>
      <c r="AC87" s="113"/>
      <c r="AD87" s="203"/>
      <c r="AE87" s="203"/>
      <c r="AF87" s="169"/>
      <c r="AG87" s="169"/>
      <c r="AH87" s="107" t="s">
        <v>36</v>
      </c>
      <c r="AI87" s="113" t="s">
        <v>1285</v>
      </c>
      <c r="AJ87" s="169"/>
    </row>
    <row r="88" spans="2:36" s="165" customFormat="1" ht="89.25" x14ac:dyDescent="0.2">
      <c r="B88" s="176" t="s">
        <v>267</v>
      </c>
      <c r="C88" s="174" t="s">
        <v>367</v>
      </c>
      <c r="D88" s="167"/>
      <c r="E88" s="168" t="s">
        <v>379</v>
      </c>
      <c r="F88" s="167"/>
      <c r="G88" s="139" t="s">
        <v>380</v>
      </c>
      <c r="H88" s="169"/>
      <c r="I88" s="107" t="s">
        <v>21</v>
      </c>
      <c r="J88" s="107">
        <v>0</v>
      </c>
      <c r="K88" s="107">
        <v>1</v>
      </c>
      <c r="L88" s="106" t="s">
        <v>582</v>
      </c>
      <c r="M88" s="107" t="s">
        <v>1042</v>
      </c>
      <c r="N88" s="169"/>
      <c r="O88" s="169"/>
      <c r="P88" s="169"/>
      <c r="Q88" s="107" t="s">
        <v>1406</v>
      </c>
      <c r="R88" s="106">
        <v>0</v>
      </c>
      <c r="S88" s="169"/>
      <c r="T88" s="169"/>
      <c r="U88" s="169"/>
      <c r="V88" s="169"/>
      <c r="W88" s="106" t="s">
        <v>617</v>
      </c>
      <c r="X88" s="169"/>
      <c r="Y88" s="169"/>
      <c r="Z88" s="113" t="s">
        <v>1394</v>
      </c>
      <c r="AA88" s="169" t="s">
        <v>1395</v>
      </c>
      <c r="AB88" s="169" t="s">
        <v>947</v>
      </c>
      <c r="AC88" s="113"/>
      <c r="AD88" s="203"/>
      <c r="AE88" s="203"/>
      <c r="AF88" s="169"/>
      <c r="AG88" s="169"/>
      <c r="AH88" s="107" t="s">
        <v>36</v>
      </c>
      <c r="AI88" s="113" t="s">
        <v>1285</v>
      </c>
      <c r="AJ88" s="169"/>
    </row>
    <row r="89" spans="2:36" s="165" customFormat="1" ht="127.5" x14ac:dyDescent="0.2">
      <c r="B89" s="982" t="s">
        <v>267</v>
      </c>
      <c r="C89" s="910" t="s">
        <v>367</v>
      </c>
      <c r="D89" s="167"/>
      <c r="E89" s="1250" t="s">
        <v>374</v>
      </c>
      <c r="F89" s="1247"/>
      <c r="G89" s="705" t="s">
        <v>377</v>
      </c>
      <c r="H89" s="717"/>
      <c r="I89" s="705" t="s">
        <v>21</v>
      </c>
      <c r="J89" s="705">
        <v>1</v>
      </c>
      <c r="K89" s="705">
        <v>4</v>
      </c>
      <c r="L89" s="717" t="s">
        <v>581</v>
      </c>
      <c r="M89" s="717">
        <v>1</v>
      </c>
      <c r="N89" s="717"/>
      <c r="O89" s="717"/>
      <c r="P89" s="717"/>
      <c r="Q89" s="107" t="s">
        <v>1407</v>
      </c>
      <c r="R89" s="106">
        <v>20</v>
      </c>
      <c r="S89" s="169"/>
      <c r="T89" s="169"/>
      <c r="U89" s="169"/>
      <c r="V89" s="169"/>
      <c r="W89" s="173">
        <v>43921</v>
      </c>
      <c r="X89" s="169"/>
      <c r="Y89" s="169"/>
      <c r="Z89" s="113" t="s">
        <v>1283</v>
      </c>
      <c r="AA89" s="169" t="s">
        <v>1284</v>
      </c>
      <c r="AB89" s="170" t="s">
        <v>1408</v>
      </c>
      <c r="AC89" s="171" t="s">
        <v>1409</v>
      </c>
      <c r="AD89" s="203">
        <v>35000000</v>
      </c>
      <c r="AE89" s="203">
        <v>35000000</v>
      </c>
      <c r="AF89" s="169"/>
      <c r="AG89" s="169"/>
      <c r="AH89" s="107" t="s">
        <v>36</v>
      </c>
      <c r="AI89" s="113" t="s">
        <v>1285</v>
      </c>
      <c r="AJ89" s="169"/>
    </row>
    <row r="90" spans="2:36" s="165" customFormat="1" ht="63.75" x14ac:dyDescent="0.2">
      <c r="B90" s="983"/>
      <c r="C90" s="911"/>
      <c r="D90" s="167"/>
      <c r="E90" s="1252"/>
      <c r="F90" s="1249"/>
      <c r="G90" s="716"/>
      <c r="H90" s="718"/>
      <c r="I90" s="716"/>
      <c r="J90" s="716"/>
      <c r="K90" s="716"/>
      <c r="L90" s="718"/>
      <c r="M90" s="718"/>
      <c r="N90" s="718"/>
      <c r="O90" s="718"/>
      <c r="P90" s="718"/>
      <c r="Q90" s="107" t="s">
        <v>1410</v>
      </c>
      <c r="R90" s="106">
        <v>25</v>
      </c>
      <c r="S90" s="169"/>
      <c r="T90" s="169"/>
      <c r="U90" s="169"/>
      <c r="V90" s="169"/>
      <c r="W90" s="173">
        <v>44165</v>
      </c>
      <c r="X90" s="169"/>
      <c r="Y90" s="169"/>
      <c r="Z90" s="113" t="s">
        <v>1283</v>
      </c>
      <c r="AA90" s="169" t="s">
        <v>1284</v>
      </c>
      <c r="AB90" s="170" t="s">
        <v>1408</v>
      </c>
      <c r="AC90" s="171" t="s">
        <v>1409</v>
      </c>
      <c r="AD90" s="203">
        <v>35000000</v>
      </c>
      <c r="AE90" s="203">
        <v>35000000</v>
      </c>
      <c r="AF90" s="169"/>
      <c r="AG90" s="169"/>
      <c r="AH90" s="107" t="s">
        <v>36</v>
      </c>
      <c r="AI90" s="113" t="s">
        <v>1285</v>
      </c>
      <c r="AJ90" s="169"/>
    </row>
    <row r="91" spans="2:36" s="165" customFormat="1" ht="51" x14ac:dyDescent="0.2">
      <c r="B91" s="983"/>
      <c r="C91" s="911"/>
      <c r="D91" s="167"/>
      <c r="E91" s="1252"/>
      <c r="F91" s="1249"/>
      <c r="G91" s="716"/>
      <c r="H91" s="718"/>
      <c r="I91" s="716"/>
      <c r="J91" s="716"/>
      <c r="K91" s="716"/>
      <c r="L91" s="718"/>
      <c r="M91" s="718"/>
      <c r="N91" s="718"/>
      <c r="O91" s="718"/>
      <c r="P91" s="718"/>
      <c r="Q91" s="107" t="s">
        <v>1411</v>
      </c>
      <c r="R91" s="106">
        <v>10</v>
      </c>
      <c r="S91" s="169"/>
      <c r="T91" s="169"/>
      <c r="U91" s="169"/>
      <c r="V91" s="169"/>
      <c r="W91" s="173">
        <v>44196</v>
      </c>
      <c r="X91" s="169"/>
      <c r="Y91" s="169"/>
      <c r="Z91" s="113" t="s">
        <v>1283</v>
      </c>
      <c r="AA91" s="169" t="s">
        <v>1284</v>
      </c>
      <c r="AB91" s="170" t="s">
        <v>1412</v>
      </c>
      <c r="AC91" s="171" t="s">
        <v>1364</v>
      </c>
      <c r="AD91" s="203">
        <v>0</v>
      </c>
      <c r="AE91" s="203">
        <v>8891666</v>
      </c>
      <c r="AF91" s="169"/>
      <c r="AG91" s="169"/>
      <c r="AH91" s="107" t="s">
        <v>36</v>
      </c>
      <c r="AI91" s="113" t="s">
        <v>1285</v>
      </c>
      <c r="AJ91" s="169"/>
    </row>
    <row r="92" spans="2:36" s="165" customFormat="1" ht="51" x14ac:dyDescent="0.2">
      <c r="B92" s="983"/>
      <c r="C92" s="911"/>
      <c r="D92" s="167"/>
      <c r="E92" s="1252"/>
      <c r="F92" s="1249"/>
      <c r="G92" s="716"/>
      <c r="H92" s="718"/>
      <c r="I92" s="716"/>
      <c r="J92" s="716"/>
      <c r="K92" s="716"/>
      <c r="L92" s="718"/>
      <c r="M92" s="718"/>
      <c r="N92" s="718"/>
      <c r="O92" s="718"/>
      <c r="P92" s="718"/>
      <c r="Q92" s="107" t="s">
        <v>1413</v>
      </c>
      <c r="R92" s="106">
        <v>15</v>
      </c>
      <c r="S92" s="169"/>
      <c r="T92" s="169"/>
      <c r="U92" s="169"/>
      <c r="V92" s="169"/>
      <c r="W92" s="173">
        <v>44196</v>
      </c>
      <c r="X92" s="169"/>
      <c r="Y92" s="169"/>
      <c r="Z92" s="113" t="s">
        <v>1283</v>
      </c>
      <c r="AA92" s="169" t="s">
        <v>1284</v>
      </c>
      <c r="AB92" s="170" t="s">
        <v>1412</v>
      </c>
      <c r="AC92" s="171" t="s">
        <v>1364</v>
      </c>
      <c r="AD92" s="203">
        <v>0</v>
      </c>
      <c r="AE92" s="203">
        <v>8891666</v>
      </c>
      <c r="AF92" s="169"/>
      <c r="AG92" s="169"/>
      <c r="AH92" s="107" t="s">
        <v>36</v>
      </c>
      <c r="AI92" s="113" t="s">
        <v>1285</v>
      </c>
      <c r="AJ92" s="169"/>
    </row>
    <row r="93" spans="2:36" s="165" customFormat="1" ht="51" x14ac:dyDescent="0.2">
      <c r="B93" s="983"/>
      <c r="C93" s="911"/>
      <c r="D93" s="167"/>
      <c r="E93" s="1252"/>
      <c r="F93" s="1249"/>
      <c r="G93" s="716"/>
      <c r="H93" s="718"/>
      <c r="I93" s="716"/>
      <c r="J93" s="716"/>
      <c r="K93" s="716"/>
      <c r="L93" s="718"/>
      <c r="M93" s="718"/>
      <c r="N93" s="718"/>
      <c r="O93" s="718"/>
      <c r="P93" s="718"/>
      <c r="Q93" s="107" t="s">
        <v>1414</v>
      </c>
      <c r="R93" s="106">
        <v>20</v>
      </c>
      <c r="S93" s="169"/>
      <c r="T93" s="169"/>
      <c r="U93" s="169"/>
      <c r="V93" s="169"/>
      <c r="W93" s="173">
        <v>44196</v>
      </c>
      <c r="X93" s="169"/>
      <c r="Y93" s="169"/>
      <c r="Z93" s="113" t="s">
        <v>1283</v>
      </c>
      <c r="AA93" s="169" t="s">
        <v>1284</v>
      </c>
      <c r="AB93" s="170" t="s">
        <v>1412</v>
      </c>
      <c r="AC93" s="171" t="s">
        <v>1364</v>
      </c>
      <c r="AD93" s="203">
        <v>8891666</v>
      </c>
      <c r="AE93" s="203"/>
      <c r="AF93" s="169"/>
      <c r="AG93" s="169"/>
      <c r="AH93" s="107" t="s">
        <v>36</v>
      </c>
      <c r="AI93" s="113" t="s">
        <v>1285</v>
      </c>
      <c r="AJ93" s="169"/>
    </row>
    <row r="94" spans="2:36" s="165" customFormat="1" ht="63.75" x14ac:dyDescent="0.2">
      <c r="B94" s="984"/>
      <c r="C94" s="912"/>
      <c r="D94" s="167"/>
      <c r="E94" s="1252"/>
      <c r="F94" s="1249"/>
      <c r="G94" s="716"/>
      <c r="H94" s="718"/>
      <c r="I94" s="716"/>
      <c r="J94" s="716"/>
      <c r="K94" s="716"/>
      <c r="L94" s="718"/>
      <c r="M94" s="718"/>
      <c r="N94" s="718"/>
      <c r="O94" s="718"/>
      <c r="P94" s="718"/>
      <c r="Q94" s="107" t="s">
        <v>1415</v>
      </c>
      <c r="R94" s="106">
        <v>10</v>
      </c>
      <c r="S94" s="169"/>
      <c r="T94" s="169"/>
      <c r="U94" s="169"/>
      <c r="V94" s="169"/>
      <c r="W94" s="173">
        <v>44196</v>
      </c>
      <c r="X94" s="169"/>
      <c r="Y94" s="169"/>
      <c r="Z94" s="113" t="s">
        <v>1283</v>
      </c>
      <c r="AA94" s="169" t="s">
        <v>1284</v>
      </c>
      <c r="AB94" s="170" t="s">
        <v>1412</v>
      </c>
      <c r="AC94" s="171" t="s">
        <v>1364</v>
      </c>
      <c r="AD94" s="203">
        <v>0</v>
      </c>
      <c r="AE94" s="203">
        <v>8891666</v>
      </c>
      <c r="AF94" s="169"/>
      <c r="AG94" s="169"/>
      <c r="AH94" s="107" t="s">
        <v>36</v>
      </c>
      <c r="AI94" s="113" t="s">
        <v>1285</v>
      </c>
      <c r="AJ94" s="169"/>
    </row>
    <row r="95" spans="2:36" s="165" customFormat="1" ht="51" x14ac:dyDescent="0.2">
      <c r="B95" s="119" t="s">
        <v>267</v>
      </c>
      <c r="C95" s="116" t="s">
        <v>367</v>
      </c>
      <c r="D95" s="167"/>
      <c r="E95" s="178" t="s">
        <v>374</v>
      </c>
      <c r="F95" s="179"/>
      <c r="G95" s="117" t="s">
        <v>376</v>
      </c>
      <c r="H95" s="118"/>
      <c r="I95" s="117" t="s">
        <v>21</v>
      </c>
      <c r="J95" s="117">
        <v>1</v>
      </c>
      <c r="K95" s="117">
        <v>1</v>
      </c>
      <c r="L95" s="118" t="s">
        <v>581</v>
      </c>
      <c r="M95" s="118">
        <v>1</v>
      </c>
      <c r="N95" s="118"/>
      <c r="O95" s="118"/>
      <c r="P95" s="118"/>
      <c r="Q95" s="107" t="s">
        <v>1416</v>
      </c>
      <c r="R95" s="106">
        <v>100</v>
      </c>
      <c r="S95" s="169"/>
      <c r="T95" s="169"/>
      <c r="U95" s="169"/>
      <c r="V95" s="169"/>
      <c r="W95" s="173">
        <v>44196</v>
      </c>
      <c r="X95" s="169"/>
      <c r="Y95" s="169"/>
      <c r="Z95" s="113" t="s">
        <v>1283</v>
      </c>
      <c r="AA95" s="169" t="s">
        <v>1284</v>
      </c>
      <c r="AB95" s="170" t="s">
        <v>1412</v>
      </c>
      <c r="AC95" s="171" t="s">
        <v>1364</v>
      </c>
      <c r="AD95" s="203">
        <v>0</v>
      </c>
      <c r="AE95" s="203">
        <v>8891666</v>
      </c>
      <c r="AF95" s="169"/>
      <c r="AG95" s="169"/>
      <c r="AH95" s="107" t="s">
        <v>36</v>
      </c>
      <c r="AI95" s="113" t="s">
        <v>1285</v>
      </c>
      <c r="AJ95" s="169"/>
    </row>
    <row r="96" spans="2:36" s="165" customFormat="1" ht="76.5" x14ac:dyDescent="0.2">
      <c r="B96" s="176" t="s">
        <v>267</v>
      </c>
      <c r="C96" s="174" t="s">
        <v>367</v>
      </c>
      <c r="D96" s="167"/>
      <c r="E96" s="168" t="s">
        <v>374</v>
      </c>
      <c r="F96" s="167"/>
      <c r="G96" s="139" t="s">
        <v>375</v>
      </c>
      <c r="H96" s="169"/>
      <c r="I96" s="139" t="s">
        <v>21</v>
      </c>
      <c r="J96" s="139">
        <v>0</v>
      </c>
      <c r="K96" s="139">
        <v>1</v>
      </c>
      <c r="L96" s="106" t="s">
        <v>582</v>
      </c>
      <c r="M96" s="107" t="s">
        <v>1042</v>
      </c>
      <c r="N96" s="169"/>
      <c r="O96" s="169"/>
      <c r="P96" s="169"/>
      <c r="Q96" s="107" t="s">
        <v>1417</v>
      </c>
      <c r="R96" s="106">
        <v>0</v>
      </c>
      <c r="S96" s="169"/>
      <c r="T96" s="169"/>
      <c r="U96" s="169"/>
      <c r="V96" s="169"/>
      <c r="W96" s="106" t="s">
        <v>617</v>
      </c>
      <c r="X96" s="169"/>
      <c r="Y96" s="169"/>
      <c r="Z96" s="113" t="s">
        <v>1283</v>
      </c>
      <c r="AA96" s="169" t="s">
        <v>1284</v>
      </c>
      <c r="AB96" s="170" t="s">
        <v>1412</v>
      </c>
      <c r="AC96" s="171" t="s">
        <v>1364</v>
      </c>
      <c r="AD96" s="203">
        <v>0</v>
      </c>
      <c r="AE96" s="203">
        <v>8891666</v>
      </c>
      <c r="AF96" s="169"/>
      <c r="AG96" s="169"/>
      <c r="AH96" s="107" t="s">
        <v>36</v>
      </c>
      <c r="AI96" s="113" t="s">
        <v>1285</v>
      </c>
      <c r="AJ96" s="169"/>
    </row>
    <row r="97" spans="2:36" s="165" customFormat="1" ht="114.75" x14ac:dyDescent="0.2">
      <c r="B97" s="982" t="s">
        <v>267</v>
      </c>
      <c r="C97" s="910" t="s">
        <v>367</v>
      </c>
      <c r="D97" s="167"/>
      <c r="E97" s="1038" t="s">
        <v>366</v>
      </c>
      <c r="F97" s="1247"/>
      <c r="G97" s="705" t="s">
        <v>1475</v>
      </c>
      <c r="H97" s="717"/>
      <c r="I97" s="705" t="s">
        <v>21</v>
      </c>
      <c r="J97" s="705">
        <v>698</v>
      </c>
      <c r="K97" s="705">
        <v>600</v>
      </c>
      <c r="L97" s="717" t="s">
        <v>581</v>
      </c>
      <c r="M97" s="717">
        <v>150</v>
      </c>
      <c r="N97" s="717"/>
      <c r="O97" s="717"/>
      <c r="P97" s="717"/>
      <c r="Q97" s="107" t="s">
        <v>1418</v>
      </c>
      <c r="R97" s="106">
        <v>10</v>
      </c>
      <c r="S97" s="169"/>
      <c r="T97" s="169"/>
      <c r="U97" s="169"/>
      <c r="V97" s="169"/>
      <c r="W97" s="173">
        <v>44196</v>
      </c>
      <c r="X97" s="169"/>
      <c r="Y97" s="169"/>
      <c r="Z97" s="113" t="s">
        <v>1314</v>
      </c>
      <c r="AA97" s="169" t="s">
        <v>1315</v>
      </c>
      <c r="AB97" s="169" t="s">
        <v>617</v>
      </c>
      <c r="AC97" s="113"/>
      <c r="AD97" s="203"/>
      <c r="AE97" s="203"/>
      <c r="AF97" s="169"/>
      <c r="AG97" s="169"/>
      <c r="AH97" s="107" t="s">
        <v>36</v>
      </c>
      <c r="AI97" s="113" t="s">
        <v>1285</v>
      </c>
      <c r="AJ97" s="169"/>
    </row>
    <row r="98" spans="2:36" s="165" customFormat="1" ht="63.75" x14ac:dyDescent="0.2">
      <c r="B98" s="983"/>
      <c r="C98" s="911"/>
      <c r="D98" s="167"/>
      <c r="E98" s="1083"/>
      <c r="F98" s="1249"/>
      <c r="G98" s="716"/>
      <c r="H98" s="718"/>
      <c r="I98" s="716"/>
      <c r="J98" s="716"/>
      <c r="K98" s="716"/>
      <c r="L98" s="718"/>
      <c r="M98" s="718"/>
      <c r="N98" s="718"/>
      <c r="O98" s="718"/>
      <c r="P98" s="718"/>
      <c r="Q98" s="107" t="s">
        <v>1419</v>
      </c>
      <c r="R98" s="106">
        <v>40</v>
      </c>
      <c r="S98" s="169"/>
      <c r="T98" s="169"/>
      <c r="U98" s="169"/>
      <c r="V98" s="169"/>
      <c r="W98" s="173">
        <v>44196</v>
      </c>
      <c r="X98" s="169"/>
      <c r="Y98" s="169"/>
      <c r="Z98" s="113" t="s">
        <v>1314</v>
      </c>
      <c r="AA98" s="169" t="s">
        <v>1315</v>
      </c>
      <c r="AB98" s="170" t="s">
        <v>1320</v>
      </c>
      <c r="AC98" s="171" t="s">
        <v>1318</v>
      </c>
      <c r="AD98" s="203">
        <v>0</v>
      </c>
      <c r="AE98" s="203">
        <v>8831408</v>
      </c>
      <c r="AF98" s="169"/>
      <c r="AG98" s="169"/>
      <c r="AH98" s="107" t="s">
        <v>36</v>
      </c>
      <c r="AI98" s="113" t="s">
        <v>1285</v>
      </c>
      <c r="AJ98" s="169"/>
    </row>
    <row r="99" spans="2:36" s="165" customFormat="1" ht="63.75" x14ac:dyDescent="0.2">
      <c r="B99" s="983"/>
      <c r="C99" s="911"/>
      <c r="D99" s="167"/>
      <c r="E99" s="1083"/>
      <c r="F99" s="1249"/>
      <c r="G99" s="716"/>
      <c r="H99" s="718"/>
      <c r="I99" s="716"/>
      <c r="J99" s="716"/>
      <c r="K99" s="716"/>
      <c r="L99" s="718"/>
      <c r="M99" s="718"/>
      <c r="N99" s="718"/>
      <c r="O99" s="718"/>
      <c r="P99" s="718"/>
      <c r="Q99" s="107" t="s">
        <v>1420</v>
      </c>
      <c r="R99" s="106">
        <v>20</v>
      </c>
      <c r="S99" s="169"/>
      <c r="T99" s="169"/>
      <c r="U99" s="169"/>
      <c r="V99" s="169"/>
      <c r="W99" s="173">
        <v>44196</v>
      </c>
      <c r="X99" s="169"/>
      <c r="Y99" s="169"/>
      <c r="Z99" s="113" t="s">
        <v>1314</v>
      </c>
      <c r="AA99" s="169" t="s">
        <v>1315</v>
      </c>
      <c r="AB99" s="170" t="s">
        <v>1421</v>
      </c>
      <c r="AC99" s="113" t="s">
        <v>1422</v>
      </c>
      <c r="AD99" s="203">
        <v>20000000</v>
      </c>
      <c r="AE99" s="203">
        <v>20000000</v>
      </c>
      <c r="AF99" s="169"/>
      <c r="AG99" s="169"/>
      <c r="AH99" s="107" t="s">
        <v>36</v>
      </c>
      <c r="AI99" s="113" t="s">
        <v>1285</v>
      </c>
      <c r="AJ99" s="169"/>
    </row>
    <row r="100" spans="2:36" s="165" customFormat="1" ht="63.75" x14ac:dyDescent="0.2">
      <c r="B100" s="984"/>
      <c r="C100" s="912"/>
      <c r="D100" s="167"/>
      <c r="E100" s="1039"/>
      <c r="F100" s="1248"/>
      <c r="G100" s="706"/>
      <c r="H100" s="719"/>
      <c r="I100" s="706"/>
      <c r="J100" s="706"/>
      <c r="K100" s="706"/>
      <c r="L100" s="719"/>
      <c r="M100" s="719"/>
      <c r="N100" s="719"/>
      <c r="O100" s="719"/>
      <c r="P100" s="719"/>
      <c r="Q100" s="107" t="s">
        <v>1423</v>
      </c>
      <c r="R100" s="106">
        <v>20</v>
      </c>
      <c r="S100" s="169"/>
      <c r="T100" s="169"/>
      <c r="U100" s="169"/>
      <c r="V100" s="169"/>
      <c r="W100" s="173">
        <v>44196</v>
      </c>
      <c r="X100" s="169"/>
      <c r="Y100" s="169"/>
      <c r="Z100" s="113" t="s">
        <v>1314</v>
      </c>
      <c r="AA100" s="169" t="s">
        <v>1315</v>
      </c>
      <c r="AB100" s="170" t="s">
        <v>1421</v>
      </c>
      <c r="AC100" s="171" t="s">
        <v>1422</v>
      </c>
      <c r="AD100" s="203">
        <v>20000000</v>
      </c>
      <c r="AE100" s="203">
        <v>20000000</v>
      </c>
      <c r="AF100" s="169"/>
      <c r="AG100" s="169"/>
      <c r="AH100" s="107" t="s">
        <v>36</v>
      </c>
      <c r="AI100" s="113" t="s">
        <v>1285</v>
      </c>
      <c r="AJ100" s="169"/>
    </row>
    <row r="101" spans="2:36" s="165" customFormat="1" ht="51" x14ac:dyDescent="0.2">
      <c r="B101" s="176" t="s">
        <v>267</v>
      </c>
      <c r="C101" s="166" t="s">
        <v>367</v>
      </c>
      <c r="D101" s="167"/>
      <c r="E101" s="172" t="s">
        <v>366</v>
      </c>
      <c r="F101" s="167"/>
      <c r="G101" s="139" t="s">
        <v>372</v>
      </c>
      <c r="H101" s="169"/>
      <c r="I101" s="107" t="s">
        <v>21</v>
      </c>
      <c r="J101" s="107">
        <v>4</v>
      </c>
      <c r="K101" s="107">
        <v>4</v>
      </c>
      <c r="L101" s="106" t="s">
        <v>581</v>
      </c>
      <c r="M101" s="106">
        <v>1</v>
      </c>
      <c r="N101" s="169"/>
      <c r="O101" s="169"/>
      <c r="P101" s="169"/>
      <c r="Q101" s="107" t="s">
        <v>1424</v>
      </c>
      <c r="R101" s="106">
        <v>100</v>
      </c>
      <c r="S101" s="169"/>
      <c r="T101" s="169"/>
      <c r="U101" s="169"/>
      <c r="V101" s="169"/>
      <c r="W101" s="173">
        <v>44196</v>
      </c>
      <c r="X101" s="169"/>
      <c r="Y101" s="169"/>
      <c r="Z101" s="113" t="s">
        <v>1314</v>
      </c>
      <c r="AA101" s="169" t="s">
        <v>1315</v>
      </c>
      <c r="AB101" s="170" t="s">
        <v>1425</v>
      </c>
      <c r="AC101" s="171" t="s">
        <v>1426</v>
      </c>
      <c r="AD101" s="203">
        <v>0</v>
      </c>
      <c r="AE101" s="203">
        <v>10000000</v>
      </c>
      <c r="AF101" s="169"/>
      <c r="AG101" s="169"/>
      <c r="AH101" s="107" t="s">
        <v>36</v>
      </c>
      <c r="AI101" s="113" t="s">
        <v>1285</v>
      </c>
      <c r="AJ101" s="169"/>
    </row>
    <row r="102" spans="2:36" s="165" customFormat="1" ht="51" x14ac:dyDescent="0.2">
      <c r="B102" s="176" t="s">
        <v>267</v>
      </c>
      <c r="C102" s="166" t="s">
        <v>367</v>
      </c>
      <c r="D102" s="167"/>
      <c r="E102" s="172" t="s">
        <v>366</v>
      </c>
      <c r="F102" s="167"/>
      <c r="G102" s="139" t="s">
        <v>371</v>
      </c>
      <c r="H102" s="169"/>
      <c r="I102" s="107" t="s">
        <v>21</v>
      </c>
      <c r="J102" s="107">
        <v>0</v>
      </c>
      <c r="K102" s="107">
        <v>1</v>
      </c>
      <c r="L102" s="106" t="s">
        <v>582</v>
      </c>
      <c r="M102" s="106">
        <v>1</v>
      </c>
      <c r="N102" s="169"/>
      <c r="O102" s="169"/>
      <c r="P102" s="169"/>
      <c r="Q102" s="107" t="s">
        <v>1427</v>
      </c>
      <c r="R102" s="106">
        <v>100</v>
      </c>
      <c r="S102" s="169"/>
      <c r="T102" s="169"/>
      <c r="U102" s="169"/>
      <c r="V102" s="169"/>
      <c r="W102" s="173">
        <v>44196</v>
      </c>
      <c r="X102" s="169"/>
      <c r="Y102" s="169"/>
      <c r="Z102" s="113" t="s">
        <v>1314</v>
      </c>
      <c r="AA102" s="169" t="s">
        <v>1315</v>
      </c>
      <c r="AB102" s="169" t="s">
        <v>1428</v>
      </c>
      <c r="AC102" s="171" t="s">
        <v>1429</v>
      </c>
      <c r="AD102" s="203">
        <v>8000000</v>
      </c>
      <c r="AE102" s="203">
        <v>8000000</v>
      </c>
      <c r="AF102" s="169"/>
      <c r="AG102" s="169"/>
      <c r="AH102" s="107" t="s">
        <v>36</v>
      </c>
      <c r="AI102" s="113" t="s">
        <v>1285</v>
      </c>
      <c r="AJ102" s="169"/>
    </row>
    <row r="103" spans="2:36" s="165" customFormat="1" ht="51" x14ac:dyDescent="0.2">
      <c r="B103" s="176" t="s">
        <v>267</v>
      </c>
      <c r="C103" s="166" t="s">
        <v>367</v>
      </c>
      <c r="D103" s="167"/>
      <c r="E103" s="172" t="s">
        <v>366</v>
      </c>
      <c r="F103" s="167"/>
      <c r="G103" s="139" t="s">
        <v>370</v>
      </c>
      <c r="H103" s="169"/>
      <c r="I103" s="107" t="s">
        <v>21</v>
      </c>
      <c r="J103" s="107">
        <v>4</v>
      </c>
      <c r="K103" s="107">
        <v>4</v>
      </c>
      <c r="L103" s="106" t="s">
        <v>581</v>
      </c>
      <c r="M103" s="106">
        <v>1</v>
      </c>
      <c r="N103" s="169"/>
      <c r="O103" s="169"/>
      <c r="P103" s="169"/>
      <c r="Q103" s="107" t="s">
        <v>1430</v>
      </c>
      <c r="R103" s="106">
        <v>100</v>
      </c>
      <c r="S103" s="169"/>
      <c r="T103" s="169"/>
      <c r="U103" s="169"/>
      <c r="V103" s="169"/>
      <c r="W103" s="173">
        <v>44196</v>
      </c>
      <c r="X103" s="169"/>
      <c r="Y103" s="169"/>
      <c r="Z103" s="113" t="s">
        <v>1314</v>
      </c>
      <c r="AA103" s="169" t="s">
        <v>1315</v>
      </c>
      <c r="AB103" s="170" t="s">
        <v>1431</v>
      </c>
      <c r="AC103" s="171" t="s">
        <v>1432</v>
      </c>
      <c r="AD103" s="203">
        <v>45000000</v>
      </c>
      <c r="AE103" s="203">
        <v>45000000</v>
      </c>
      <c r="AF103" s="169"/>
      <c r="AG103" s="169"/>
      <c r="AH103" s="107" t="s">
        <v>36</v>
      </c>
      <c r="AI103" s="113" t="s">
        <v>1285</v>
      </c>
      <c r="AJ103" s="169"/>
    </row>
    <row r="104" spans="2:36" s="165" customFormat="1" ht="63.75" x14ac:dyDescent="0.2">
      <c r="B104" s="176" t="s">
        <v>267</v>
      </c>
      <c r="C104" s="166" t="s">
        <v>367</v>
      </c>
      <c r="D104" s="167"/>
      <c r="E104" s="172" t="s">
        <v>366</v>
      </c>
      <c r="F104" s="167"/>
      <c r="G104" s="139" t="s">
        <v>369</v>
      </c>
      <c r="H104" s="169"/>
      <c r="I104" s="107" t="s">
        <v>21</v>
      </c>
      <c r="J104" s="107">
        <v>4</v>
      </c>
      <c r="K104" s="107">
        <v>4</v>
      </c>
      <c r="L104" s="106" t="s">
        <v>581</v>
      </c>
      <c r="M104" s="106">
        <v>1</v>
      </c>
      <c r="N104" s="169"/>
      <c r="O104" s="169"/>
      <c r="P104" s="169"/>
      <c r="Q104" s="107" t="s">
        <v>1433</v>
      </c>
      <c r="R104" s="106">
        <v>100</v>
      </c>
      <c r="S104" s="169"/>
      <c r="T104" s="169"/>
      <c r="U104" s="169"/>
      <c r="V104" s="169"/>
      <c r="W104" s="173">
        <v>44196</v>
      </c>
      <c r="X104" s="169"/>
      <c r="Y104" s="169"/>
      <c r="Z104" s="113" t="s">
        <v>1314</v>
      </c>
      <c r="AA104" s="169" t="s">
        <v>1315</v>
      </c>
      <c r="AB104" s="170" t="s">
        <v>1434</v>
      </c>
      <c r="AC104" s="171" t="s">
        <v>1435</v>
      </c>
      <c r="AD104" s="203">
        <v>0</v>
      </c>
      <c r="AE104" s="203">
        <v>12914770</v>
      </c>
      <c r="AF104" s="169"/>
      <c r="AG104" s="169"/>
      <c r="AH104" s="107" t="s">
        <v>36</v>
      </c>
      <c r="AI104" s="113" t="s">
        <v>1285</v>
      </c>
      <c r="AJ104" s="169"/>
    </row>
    <row r="105" spans="2:36" s="165" customFormat="1" ht="102" x14ac:dyDescent="0.2">
      <c r="B105" s="982" t="s">
        <v>267</v>
      </c>
      <c r="C105" s="910" t="s">
        <v>367</v>
      </c>
      <c r="D105" s="167"/>
      <c r="E105" s="1038" t="s">
        <v>366</v>
      </c>
      <c r="F105" s="1247"/>
      <c r="G105" s="705" t="s">
        <v>368</v>
      </c>
      <c r="H105" s="717"/>
      <c r="I105" s="705" t="s">
        <v>21</v>
      </c>
      <c r="J105" s="705">
        <v>18</v>
      </c>
      <c r="K105" s="705">
        <v>18</v>
      </c>
      <c r="L105" s="717" t="s">
        <v>581</v>
      </c>
      <c r="M105" s="717">
        <v>18</v>
      </c>
      <c r="N105" s="717"/>
      <c r="O105" s="717"/>
      <c r="P105" s="717"/>
      <c r="Q105" s="107" t="s">
        <v>1436</v>
      </c>
      <c r="R105" s="106">
        <v>50</v>
      </c>
      <c r="S105" s="169"/>
      <c r="T105" s="169"/>
      <c r="U105" s="169"/>
      <c r="V105" s="169"/>
      <c r="W105" s="173">
        <v>44196</v>
      </c>
      <c r="X105" s="169"/>
      <c r="Y105" s="169"/>
      <c r="Z105" s="113" t="s">
        <v>1314</v>
      </c>
      <c r="AA105" s="169" t="s">
        <v>1315</v>
      </c>
      <c r="AB105" s="170" t="s">
        <v>1434</v>
      </c>
      <c r="AC105" s="171" t="s">
        <v>1435</v>
      </c>
      <c r="AD105" s="203">
        <v>0</v>
      </c>
      <c r="AE105" s="203">
        <v>9085230</v>
      </c>
      <c r="AF105" s="169"/>
      <c r="AG105" s="169"/>
      <c r="AH105" s="107" t="s">
        <v>36</v>
      </c>
      <c r="AI105" s="113" t="s">
        <v>1285</v>
      </c>
      <c r="AJ105" s="169"/>
    </row>
    <row r="106" spans="2:36" s="165" customFormat="1" ht="63.75" x14ac:dyDescent="0.2">
      <c r="B106" s="984"/>
      <c r="C106" s="912"/>
      <c r="D106" s="167"/>
      <c r="E106" s="1039"/>
      <c r="F106" s="1248"/>
      <c r="G106" s="706"/>
      <c r="H106" s="719"/>
      <c r="I106" s="706"/>
      <c r="J106" s="706"/>
      <c r="K106" s="706"/>
      <c r="L106" s="719"/>
      <c r="M106" s="719"/>
      <c r="N106" s="719"/>
      <c r="O106" s="719"/>
      <c r="P106" s="719"/>
      <c r="Q106" s="107" t="s">
        <v>1437</v>
      </c>
      <c r="R106" s="106">
        <v>50</v>
      </c>
      <c r="S106" s="169"/>
      <c r="T106" s="169"/>
      <c r="U106" s="169"/>
      <c r="V106" s="169"/>
      <c r="W106" s="173">
        <v>44196</v>
      </c>
      <c r="X106" s="169"/>
      <c r="Y106" s="169"/>
      <c r="Z106" s="113" t="s">
        <v>1314</v>
      </c>
      <c r="AA106" s="169" t="s">
        <v>1315</v>
      </c>
      <c r="AB106" s="170" t="s">
        <v>1421</v>
      </c>
      <c r="AC106" s="171" t="s">
        <v>1422</v>
      </c>
      <c r="AD106" s="203">
        <v>0</v>
      </c>
      <c r="AE106" s="203">
        <v>20000000</v>
      </c>
      <c r="AF106" s="169"/>
      <c r="AG106" s="169"/>
      <c r="AH106" s="107" t="s">
        <v>36</v>
      </c>
      <c r="AI106" s="113" t="s">
        <v>1285</v>
      </c>
      <c r="AJ106" s="169"/>
    </row>
    <row r="107" spans="2:36" s="165" customFormat="1" ht="76.5" x14ac:dyDescent="0.2">
      <c r="B107" s="982" t="s">
        <v>267</v>
      </c>
      <c r="C107" s="910" t="s">
        <v>266</v>
      </c>
      <c r="D107" s="167"/>
      <c r="E107" s="1038" t="s">
        <v>265</v>
      </c>
      <c r="F107" s="1247"/>
      <c r="G107" s="705" t="s">
        <v>268</v>
      </c>
      <c r="H107" s="717"/>
      <c r="I107" s="705" t="s">
        <v>21</v>
      </c>
      <c r="J107" s="705">
        <v>0</v>
      </c>
      <c r="K107" s="705">
        <v>2</v>
      </c>
      <c r="L107" s="717" t="s">
        <v>581</v>
      </c>
      <c r="M107" s="705" t="s">
        <v>1042</v>
      </c>
      <c r="N107" s="717"/>
      <c r="O107" s="717"/>
      <c r="P107" s="717"/>
      <c r="Q107" s="107" t="s">
        <v>1438</v>
      </c>
      <c r="R107" s="106"/>
      <c r="S107" s="169"/>
      <c r="T107" s="169"/>
      <c r="U107" s="169"/>
      <c r="V107" s="169"/>
      <c r="W107" s="106" t="s">
        <v>617</v>
      </c>
      <c r="X107" s="169"/>
      <c r="Y107" s="169"/>
      <c r="Z107" s="113" t="s">
        <v>1287</v>
      </c>
      <c r="AA107" s="169" t="s">
        <v>1288</v>
      </c>
      <c r="AB107" s="169" t="s">
        <v>617</v>
      </c>
      <c r="AC107" s="113"/>
      <c r="AD107" s="203"/>
      <c r="AE107" s="203"/>
      <c r="AF107" s="169"/>
      <c r="AG107" s="169"/>
      <c r="AH107" s="107" t="s">
        <v>36</v>
      </c>
      <c r="AI107" s="113" t="s">
        <v>1285</v>
      </c>
      <c r="AJ107" s="169"/>
    </row>
    <row r="108" spans="2:36" s="165" customFormat="1" ht="76.5" x14ac:dyDescent="0.2">
      <c r="B108" s="984"/>
      <c r="C108" s="912"/>
      <c r="D108" s="167"/>
      <c r="E108" s="1039"/>
      <c r="F108" s="1248"/>
      <c r="G108" s="706"/>
      <c r="H108" s="719"/>
      <c r="I108" s="706"/>
      <c r="J108" s="706"/>
      <c r="K108" s="706"/>
      <c r="L108" s="719"/>
      <c r="M108" s="706"/>
      <c r="N108" s="719"/>
      <c r="O108" s="719"/>
      <c r="P108" s="719"/>
      <c r="Q108" s="107" t="s">
        <v>1439</v>
      </c>
      <c r="R108" s="106"/>
      <c r="S108" s="169"/>
      <c r="T108" s="169"/>
      <c r="U108" s="169"/>
      <c r="V108" s="169"/>
      <c r="W108" s="106" t="s">
        <v>617</v>
      </c>
      <c r="X108" s="169"/>
      <c r="Y108" s="169"/>
      <c r="Z108" s="113" t="s">
        <v>1287</v>
      </c>
      <c r="AA108" s="169" t="s">
        <v>1288</v>
      </c>
      <c r="AB108" s="169" t="s">
        <v>617</v>
      </c>
      <c r="AC108" s="113"/>
      <c r="AD108" s="203"/>
      <c r="AE108" s="203"/>
      <c r="AF108" s="169"/>
      <c r="AG108" s="169"/>
      <c r="AH108" s="107" t="s">
        <v>36</v>
      </c>
      <c r="AI108" s="113" t="s">
        <v>1285</v>
      </c>
      <c r="AJ108" s="169"/>
    </row>
    <row r="109" spans="2:36" s="165" customFormat="1" ht="51" x14ac:dyDescent="0.2">
      <c r="B109" s="166" t="s">
        <v>195</v>
      </c>
      <c r="C109" s="177" t="s">
        <v>208</v>
      </c>
      <c r="D109" s="167"/>
      <c r="E109" s="168" t="s">
        <v>207</v>
      </c>
      <c r="F109" s="167"/>
      <c r="G109" s="139" t="s">
        <v>211</v>
      </c>
      <c r="H109" s="169"/>
      <c r="I109" s="107" t="s">
        <v>21</v>
      </c>
      <c r="J109" s="107">
        <v>0</v>
      </c>
      <c r="K109" s="107">
        <v>40</v>
      </c>
      <c r="L109" s="106" t="s">
        <v>581</v>
      </c>
      <c r="M109" s="106">
        <v>10</v>
      </c>
      <c r="N109" s="169"/>
      <c r="O109" s="169"/>
      <c r="P109" s="169"/>
      <c r="Q109" s="107" t="s">
        <v>1440</v>
      </c>
      <c r="R109" s="106">
        <v>100</v>
      </c>
      <c r="S109" s="169"/>
      <c r="T109" s="169"/>
      <c r="U109" s="169"/>
      <c r="V109" s="169"/>
      <c r="W109" s="173">
        <v>44196</v>
      </c>
      <c r="X109" s="169"/>
      <c r="Y109" s="169"/>
      <c r="Z109" s="113" t="s">
        <v>1298</v>
      </c>
      <c r="AA109" s="169" t="s">
        <v>1299</v>
      </c>
      <c r="AB109" s="170" t="s">
        <v>1387</v>
      </c>
      <c r="AC109" s="171" t="s">
        <v>1388</v>
      </c>
      <c r="AD109" s="203">
        <v>0</v>
      </c>
      <c r="AE109" s="203">
        <v>29205000</v>
      </c>
      <c r="AF109" s="169"/>
      <c r="AG109" s="169"/>
      <c r="AH109" s="107" t="s">
        <v>36</v>
      </c>
      <c r="AI109" s="113" t="s">
        <v>1285</v>
      </c>
      <c r="AJ109" s="169"/>
    </row>
    <row r="110" spans="2:36" s="165" customFormat="1" ht="89.25" x14ac:dyDescent="0.2">
      <c r="B110" s="166" t="s">
        <v>195</v>
      </c>
      <c r="C110" s="177" t="s">
        <v>208</v>
      </c>
      <c r="D110" s="167"/>
      <c r="E110" s="168" t="s">
        <v>207</v>
      </c>
      <c r="F110" s="167"/>
      <c r="G110" s="139" t="s">
        <v>210</v>
      </c>
      <c r="H110" s="169"/>
      <c r="I110" s="107" t="s">
        <v>21</v>
      </c>
      <c r="J110" s="107">
        <v>0</v>
      </c>
      <c r="K110" s="107">
        <v>20</v>
      </c>
      <c r="L110" s="106" t="s">
        <v>581</v>
      </c>
      <c r="M110" s="106">
        <v>5</v>
      </c>
      <c r="N110" s="169"/>
      <c r="O110" s="169"/>
      <c r="P110" s="169"/>
      <c r="Q110" s="107" t="s">
        <v>1441</v>
      </c>
      <c r="R110" s="106">
        <v>100</v>
      </c>
      <c r="S110" s="169"/>
      <c r="T110" s="169"/>
      <c r="U110" s="169"/>
      <c r="V110" s="169"/>
      <c r="W110" s="173">
        <v>44196</v>
      </c>
      <c r="X110" s="169"/>
      <c r="Y110" s="169"/>
      <c r="Z110" s="113" t="s">
        <v>1298</v>
      </c>
      <c r="AA110" s="169" t="s">
        <v>1299</v>
      </c>
      <c r="AB110" s="170" t="s">
        <v>1386</v>
      </c>
      <c r="AC110" s="171" t="s">
        <v>1301</v>
      </c>
      <c r="AD110" s="203">
        <v>216197500</v>
      </c>
      <c r="AE110" s="203">
        <v>216197500</v>
      </c>
      <c r="AF110" s="169"/>
      <c r="AG110" s="169"/>
      <c r="AH110" s="107" t="s">
        <v>36</v>
      </c>
      <c r="AI110" s="113" t="s">
        <v>1285</v>
      </c>
      <c r="AJ110" s="169"/>
    </row>
    <row r="111" spans="2:36" s="165" customFormat="1" ht="76.5" x14ac:dyDescent="0.2">
      <c r="B111" s="166" t="s">
        <v>195</v>
      </c>
      <c r="C111" s="177" t="s">
        <v>208</v>
      </c>
      <c r="D111" s="167"/>
      <c r="E111" s="168" t="s">
        <v>207</v>
      </c>
      <c r="F111" s="167"/>
      <c r="G111" s="139" t="s">
        <v>209</v>
      </c>
      <c r="H111" s="169"/>
      <c r="I111" s="107" t="s">
        <v>21</v>
      </c>
      <c r="J111" s="107">
        <v>271</v>
      </c>
      <c r="K111" s="107">
        <v>300</v>
      </c>
      <c r="L111" s="106" t="s">
        <v>581</v>
      </c>
      <c r="M111" s="106">
        <v>75</v>
      </c>
      <c r="N111" s="169"/>
      <c r="O111" s="169"/>
      <c r="P111" s="169"/>
      <c r="Q111" s="107" t="s">
        <v>1442</v>
      </c>
      <c r="R111" s="106">
        <v>100</v>
      </c>
      <c r="S111" s="169"/>
      <c r="T111" s="169"/>
      <c r="U111" s="169"/>
      <c r="V111" s="169"/>
      <c r="W111" s="173">
        <v>44196</v>
      </c>
      <c r="X111" s="169"/>
      <c r="Y111" s="169"/>
      <c r="Z111" s="113" t="s">
        <v>1287</v>
      </c>
      <c r="AA111" s="169" t="s">
        <v>1288</v>
      </c>
      <c r="AB111" s="169"/>
      <c r="AC111" s="113"/>
      <c r="AD111" s="203"/>
      <c r="AE111" s="203"/>
      <c r="AF111" s="169"/>
      <c r="AG111" s="169"/>
      <c r="AH111" s="107" t="s">
        <v>36</v>
      </c>
      <c r="AI111" s="113" t="s">
        <v>1285</v>
      </c>
      <c r="AJ111" s="169"/>
    </row>
    <row r="112" spans="2:36" s="165" customFormat="1" ht="76.5" x14ac:dyDescent="0.2">
      <c r="B112" s="166" t="s">
        <v>195</v>
      </c>
      <c r="C112" s="166" t="s">
        <v>208</v>
      </c>
      <c r="D112" s="167"/>
      <c r="E112" s="1250" t="s">
        <v>207</v>
      </c>
      <c r="F112" s="1247"/>
      <c r="G112" s="705" t="s">
        <v>206</v>
      </c>
      <c r="H112" s="717"/>
      <c r="I112" s="705" t="s">
        <v>21</v>
      </c>
      <c r="J112" s="705">
        <v>4</v>
      </c>
      <c r="K112" s="705">
        <v>12</v>
      </c>
      <c r="L112" s="717" t="s">
        <v>581</v>
      </c>
      <c r="M112" s="717">
        <v>4</v>
      </c>
      <c r="N112" s="717"/>
      <c r="O112" s="717"/>
      <c r="P112" s="717"/>
      <c r="Q112" s="107" t="s">
        <v>1443</v>
      </c>
      <c r="R112" s="106">
        <v>70</v>
      </c>
      <c r="S112" s="169"/>
      <c r="T112" s="169"/>
      <c r="U112" s="169"/>
      <c r="V112" s="169"/>
      <c r="W112" s="173">
        <v>44104</v>
      </c>
      <c r="X112" s="169"/>
      <c r="Y112" s="169"/>
      <c r="Z112" s="113" t="s">
        <v>1287</v>
      </c>
      <c r="AA112" s="169" t="s">
        <v>1288</v>
      </c>
      <c r="AB112" s="170" t="s">
        <v>1444</v>
      </c>
      <c r="AC112" s="171" t="s">
        <v>1294</v>
      </c>
      <c r="AD112" s="203">
        <v>20000000</v>
      </c>
      <c r="AE112" s="203">
        <v>20000000</v>
      </c>
      <c r="AF112" s="169"/>
      <c r="AG112" s="169"/>
      <c r="AH112" s="107" t="s">
        <v>36</v>
      </c>
      <c r="AI112" s="113" t="s">
        <v>1285</v>
      </c>
      <c r="AJ112" s="169"/>
    </row>
    <row r="113" spans="2:36" s="165" customFormat="1" ht="76.5" x14ac:dyDescent="0.2">
      <c r="B113" s="166"/>
      <c r="C113" s="166"/>
      <c r="D113" s="167"/>
      <c r="E113" s="1251"/>
      <c r="F113" s="1248"/>
      <c r="G113" s="706"/>
      <c r="H113" s="719"/>
      <c r="I113" s="706"/>
      <c r="J113" s="706"/>
      <c r="K113" s="706"/>
      <c r="L113" s="719"/>
      <c r="M113" s="719"/>
      <c r="N113" s="719"/>
      <c r="O113" s="719"/>
      <c r="P113" s="719"/>
      <c r="Q113" s="107" t="s">
        <v>1445</v>
      </c>
      <c r="R113" s="106">
        <v>30</v>
      </c>
      <c r="S113" s="169"/>
      <c r="T113" s="169"/>
      <c r="U113" s="169"/>
      <c r="V113" s="169"/>
      <c r="W113" s="173">
        <v>44196</v>
      </c>
      <c r="X113" s="169"/>
      <c r="Y113" s="169"/>
      <c r="Z113" s="113" t="s">
        <v>1287</v>
      </c>
      <c r="AA113" s="169" t="s">
        <v>1288</v>
      </c>
      <c r="AB113" s="170" t="s">
        <v>1291</v>
      </c>
      <c r="AC113" s="113" t="s">
        <v>1292</v>
      </c>
      <c r="AD113" s="203">
        <v>20000000</v>
      </c>
      <c r="AE113" s="203">
        <v>20000000</v>
      </c>
      <c r="AF113" s="169"/>
      <c r="AG113" s="169"/>
      <c r="AH113" s="107" t="s">
        <v>36</v>
      </c>
      <c r="AI113" s="113" t="s">
        <v>1285</v>
      </c>
      <c r="AJ113" s="169"/>
    </row>
    <row r="114" spans="2:36" s="165" customFormat="1" ht="51" x14ac:dyDescent="0.2">
      <c r="B114" s="166" t="s">
        <v>195</v>
      </c>
      <c r="C114" s="174" t="s">
        <v>202</v>
      </c>
      <c r="D114" s="167"/>
      <c r="E114" s="172" t="s">
        <v>201</v>
      </c>
      <c r="F114" s="167"/>
      <c r="G114" s="139" t="s">
        <v>200</v>
      </c>
      <c r="H114" s="169"/>
      <c r="I114" s="107" t="s">
        <v>21</v>
      </c>
      <c r="J114" s="107">
        <v>1</v>
      </c>
      <c r="K114" s="107">
        <v>1</v>
      </c>
      <c r="L114" s="106" t="s">
        <v>581</v>
      </c>
      <c r="M114" s="107" t="s">
        <v>1042</v>
      </c>
      <c r="N114" s="169"/>
      <c r="O114" s="169"/>
      <c r="P114" s="169"/>
      <c r="Q114" s="107" t="s">
        <v>1446</v>
      </c>
      <c r="R114" s="106"/>
      <c r="S114" s="169"/>
      <c r="T114" s="169"/>
      <c r="U114" s="169"/>
      <c r="V114" s="169"/>
      <c r="W114" s="106" t="s">
        <v>617</v>
      </c>
      <c r="X114" s="169"/>
      <c r="Y114" s="169"/>
      <c r="Z114" s="169" t="s">
        <v>617</v>
      </c>
      <c r="AA114" s="169"/>
      <c r="AB114" s="169"/>
      <c r="AC114" s="113"/>
      <c r="AD114" s="203"/>
      <c r="AE114" s="203"/>
      <c r="AF114" s="169"/>
      <c r="AG114" s="169"/>
      <c r="AH114" s="107" t="s">
        <v>36</v>
      </c>
      <c r="AI114" s="113" t="s">
        <v>1285</v>
      </c>
      <c r="AJ114" s="169"/>
    </row>
    <row r="115" spans="2:36" s="165" customFormat="1" ht="38.25" x14ac:dyDescent="0.2">
      <c r="B115" s="176" t="s">
        <v>97</v>
      </c>
      <c r="C115" s="166" t="s">
        <v>123</v>
      </c>
      <c r="D115" s="167"/>
      <c r="E115" s="168" t="s">
        <v>128</v>
      </c>
      <c r="F115" s="167"/>
      <c r="G115" s="139" t="s">
        <v>127</v>
      </c>
      <c r="H115" s="169"/>
      <c r="I115" s="107" t="s">
        <v>47</v>
      </c>
      <c r="J115" s="107">
        <v>0</v>
      </c>
      <c r="K115" s="107">
        <v>1</v>
      </c>
      <c r="L115" s="106" t="s">
        <v>581</v>
      </c>
      <c r="M115" s="107" t="s">
        <v>1042</v>
      </c>
      <c r="N115" s="169"/>
      <c r="O115" s="169"/>
      <c r="P115" s="169"/>
      <c r="Q115" s="107" t="s">
        <v>1447</v>
      </c>
      <c r="R115" s="106">
        <v>0</v>
      </c>
      <c r="S115" s="169"/>
      <c r="T115" s="169"/>
      <c r="U115" s="169"/>
      <c r="V115" s="169"/>
      <c r="W115" s="106" t="s">
        <v>617</v>
      </c>
      <c r="X115" s="169"/>
      <c r="Y115" s="169"/>
      <c r="Z115" s="169" t="s">
        <v>617</v>
      </c>
      <c r="AA115" s="169"/>
      <c r="AB115" s="169"/>
      <c r="AC115" s="113"/>
      <c r="AD115" s="203"/>
      <c r="AE115" s="203"/>
      <c r="AF115" s="169"/>
      <c r="AG115" s="169"/>
      <c r="AH115" s="107" t="s">
        <v>36</v>
      </c>
      <c r="AI115" s="113" t="s">
        <v>1285</v>
      </c>
      <c r="AJ115" s="169"/>
    </row>
    <row r="116" spans="2:36" s="165" customFormat="1" ht="51" x14ac:dyDescent="0.2">
      <c r="B116" s="910" t="s">
        <v>39</v>
      </c>
      <c r="C116" s="910" t="s">
        <v>38</v>
      </c>
      <c r="D116" s="167"/>
      <c r="E116" s="1038" t="s">
        <v>1476</v>
      </c>
      <c r="F116" s="1247"/>
      <c r="G116" s="705" t="s">
        <v>51</v>
      </c>
      <c r="H116" s="717"/>
      <c r="I116" s="705" t="s">
        <v>21</v>
      </c>
      <c r="J116" s="705">
        <v>75</v>
      </c>
      <c r="K116" s="705">
        <v>150</v>
      </c>
      <c r="L116" s="717" t="s">
        <v>581</v>
      </c>
      <c r="M116" s="717">
        <v>30</v>
      </c>
      <c r="N116" s="717"/>
      <c r="O116" s="717"/>
      <c r="P116" s="717"/>
      <c r="Q116" s="107" t="s">
        <v>1448</v>
      </c>
      <c r="R116" s="106">
        <v>40</v>
      </c>
      <c r="S116" s="169"/>
      <c r="T116" s="169"/>
      <c r="U116" s="169"/>
      <c r="V116" s="169"/>
      <c r="W116" s="173">
        <v>44196</v>
      </c>
      <c r="X116" s="169"/>
      <c r="Y116" s="169"/>
      <c r="Z116" s="113" t="s">
        <v>1449</v>
      </c>
      <c r="AA116" s="169" t="s">
        <v>1334</v>
      </c>
      <c r="AB116" s="170"/>
      <c r="AC116" s="113"/>
      <c r="AD116" s="203"/>
      <c r="AE116" s="203"/>
      <c r="AF116" s="169"/>
      <c r="AG116" s="169"/>
      <c r="AH116" s="107" t="s">
        <v>36</v>
      </c>
      <c r="AI116" s="113" t="s">
        <v>1285</v>
      </c>
      <c r="AJ116" s="169"/>
    </row>
    <row r="117" spans="2:36" s="165" customFormat="1" ht="89.25" x14ac:dyDescent="0.2">
      <c r="B117" s="912"/>
      <c r="C117" s="912"/>
      <c r="D117" s="167"/>
      <c r="E117" s="1039"/>
      <c r="F117" s="1248"/>
      <c r="G117" s="706"/>
      <c r="H117" s="719"/>
      <c r="I117" s="706"/>
      <c r="J117" s="706"/>
      <c r="K117" s="706"/>
      <c r="L117" s="719"/>
      <c r="M117" s="719"/>
      <c r="N117" s="719"/>
      <c r="O117" s="719"/>
      <c r="P117" s="719"/>
      <c r="Q117" s="107" t="s">
        <v>1450</v>
      </c>
      <c r="R117" s="106">
        <v>60</v>
      </c>
      <c r="S117" s="169"/>
      <c r="T117" s="169"/>
      <c r="U117" s="169"/>
      <c r="V117" s="169"/>
      <c r="W117" s="173">
        <v>44196</v>
      </c>
      <c r="X117" s="169"/>
      <c r="Y117" s="169"/>
      <c r="Z117" s="113" t="s">
        <v>1449</v>
      </c>
      <c r="AA117" s="169" t="s">
        <v>1334</v>
      </c>
      <c r="AB117" s="170" t="s">
        <v>1451</v>
      </c>
      <c r="AC117" s="113" t="s">
        <v>1452</v>
      </c>
      <c r="AD117" s="203">
        <v>20627500</v>
      </c>
      <c r="AE117" s="203">
        <v>20627500</v>
      </c>
      <c r="AF117" s="169"/>
      <c r="AG117" s="169"/>
      <c r="AH117" s="107" t="s">
        <v>36</v>
      </c>
      <c r="AI117" s="113" t="s">
        <v>1285</v>
      </c>
      <c r="AJ117" s="169"/>
    </row>
    <row r="118" spans="2:36" s="165" customFormat="1" ht="89.25" x14ac:dyDescent="0.2">
      <c r="B118" s="910" t="s">
        <v>39</v>
      </c>
      <c r="C118" s="910" t="s">
        <v>38</v>
      </c>
      <c r="D118" s="167"/>
      <c r="E118" s="1038" t="s">
        <v>1476</v>
      </c>
      <c r="F118" s="1247"/>
      <c r="G118" s="705" t="s">
        <v>50</v>
      </c>
      <c r="H118" s="717"/>
      <c r="I118" s="705" t="s">
        <v>21</v>
      </c>
      <c r="J118" s="705">
        <v>168</v>
      </c>
      <c r="K118" s="705">
        <v>300</v>
      </c>
      <c r="L118" s="717" t="s">
        <v>581</v>
      </c>
      <c r="M118" s="717">
        <v>75</v>
      </c>
      <c r="N118" s="717"/>
      <c r="O118" s="717"/>
      <c r="P118" s="717"/>
      <c r="Q118" s="107" t="s">
        <v>1453</v>
      </c>
      <c r="R118" s="106">
        <v>50</v>
      </c>
      <c r="S118" s="169"/>
      <c r="T118" s="169"/>
      <c r="U118" s="169"/>
      <c r="V118" s="169"/>
      <c r="W118" s="173">
        <v>44196</v>
      </c>
      <c r="X118" s="169"/>
      <c r="Y118" s="169"/>
      <c r="Z118" s="113" t="s">
        <v>1449</v>
      </c>
      <c r="AA118" s="169" t="s">
        <v>1334</v>
      </c>
      <c r="AB118" s="170" t="s">
        <v>1451</v>
      </c>
      <c r="AC118" s="113" t="s">
        <v>1452</v>
      </c>
      <c r="AD118" s="203">
        <v>15000000</v>
      </c>
      <c r="AE118" s="203">
        <v>15000000</v>
      </c>
      <c r="AF118" s="169"/>
      <c r="AG118" s="169"/>
      <c r="AH118" s="107" t="s">
        <v>36</v>
      </c>
      <c r="AI118" s="113" t="s">
        <v>1285</v>
      </c>
      <c r="AJ118" s="169"/>
    </row>
    <row r="119" spans="2:36" s="165" customFormat="1" ht="89.25" x14ac:dyDescent="0.2">
      <c r="B119" s="912"/>
      <c r="C119" s="912"/>
      <c r="D119" s="167"/>
      <c r="E119" s="1039"/>
      <c r="F119" s="1248"/>
      <c r="G119" s="706"/>
      <c r="H119" s="719"/>
      <c r="I119" s="706"/>
      <c r="J119" s="706"/>
      <c r="K119" s="706"/>
      <c r="L119" s="719"/>
      <c r="M119" s="719"/>
      <c r="N119" s="719"/>
      <c r="O119" s="719"/>
      <c r="P119" s="719"/>
      <c r="Q119" s="107" t="s">
        <v>1454</v>
      </c>
      <c r="R119" s="106">
        <v>50</v>
      </c>
      <c r="S119" s="169"/>
      <c r="T119" s="169"/>
      <c r="U119" s="169"/>
      <c r="V119" s="169"/>
      <c r="W119" s="173">
        <v>44196</v>
      </c>
      <c r="X119" s="169"/>
      <c r="Y119" s="169"/>
      <c r="Z119" s="113" t="s">
        <v>1449</v>
      </c>
      <c r="AA119" s="169" t="s">
        <v>1334</v>
      </c>
      <c r="AB119" s="170" t="s">
        <v>1451</v>
      </c>
      <c r="AC119" s="113" t="s">
        <v>1452</v>
      </c>
      <c r="AD119" s="203">
        <v>15000000</v>
      </c>
      <c r="AE119" s="203">
        <v>15000000</v>
      </c>
      <c r="AF119" s="169"/>
      <c r="AG119" s="169"/>
      <c r="AH119" s="107" t="s">
        <v>36</v>
      </c>
      <c r="AI119" s="113" t="s">
        <v>1285</v>
      </c>
      <c r="AJ119" s="169"/>
    </row>
    <row r="120" spans="2:36" s="165" customFormat="1" ht="63.75" x14ac:dyDescent="0.2">
      <c r="B120" s="910" t="s">
        <v>39</v>
      </c>
      <c r="C120" s="910" t="s">
        <v>38</v>
      </c>
      <c r="D120" s="167"/>
      <c r="E120" s="1038" t="s">
        <v>1476</v>
      </c>
      <c r="F120" s="1247"/>
      <c r="G120" s="705" t="s">
        <v>49</v>
      </c>
      <c r="H120" s="717"/>
      <c r="I120" s="705" t="s">
        <v>21</v>
      </c>
      <c r="J120" s="705">
        <v>68</v>
      </c>
      <c r="K120" s="705">
        <v>200</v>
      </c>
      <c r="L120" s="717" t="s">
        <v>581</v>
      </c>
      <c r="M120" s="717">
        <v>50</v>
      </c>
      <c r="N120" s="717"/>
      <c r="O120" s="717"/>
      <c r="P120" s="717"/>
      <c r="Q120" s="107" t="s">
        <v>1455</v>
      </c>
      <c r="R120" s="106">
        <v>40</v>
      </c>
      <c r="S120" s="169"/>
      <c r="T120" s="169"/>
      <c r="U120" s="169"/>
      <c r="V120" s="169"/>
      <c r="W120" s="173">
        <v>44196</v>
      </c>
      <c r="X120" s="169"/>
      <c r="Y120" s="169"/>
      <c r="Z120" s="113" t="s">
        <v>1449</v>
      </c>
      <c r="AA120" s="169" t="s">
        <v>1334</v>
      </c>
      <c r="AB120" s="169" t="s">
        <v>1456</v>
      </c>
      <c r="AC120" s="171" t="s">
        <v>1336</v>
      </c>
      <c r="AD120" s="203">
        <v>0</v>
      </c>
      <c r="AE120" s="203">
        <v>30000000</v>
      </c>
      <c r="AF120" s="169"/>
      <c r="AG120" s="169"/>
      <c r="AH120" s="107" t="s">
        <v>36</v>
      </c>
      <c r="AI120" s="113" t="s">
        <v>1285</v>
      </c>
      <c r="AJ120" s="169"/>
    </row>
    <row r="121" spans="2:36" s="165" customFormat="1" ht="51" x14ac:dyDescent="0.2">
      <c r="B121" s="911"/>
      <c r="C121" s="911"/>
      <c r="D121" s="167"/>
      <c r="E121" s="1083"/>
      <c r="F121" s="1249"/>
      <c r="G121" s="716"/>
      <c r="H121" s="718"/>
      <c r="I121" s="716"/>
      <c r="J121" s="716"/>
      <c r="K121" s="716"/>
      <c r="L121" s="718"/>
      <c r="M121" s="718"/>
      <c r="N121" s="718"/>
      <c r="O121" s="718"/>
      <c r="P121" s="718"/>
      <c r="Q121" s="107" t="s">
        <v>1457</v>
      </c>
      <c r="R121" s="106">
        <v>30</v>
      </c>
      <c r="S121" s="169"/>
      <c r="T121" s="169"/>
      <c r="U121" s="169"/>
      <c r="V121" s="169"/>
      <c r="W121" s="173">
        <v>44196</v>
      </c>
      <c r="X121" s="169"/>
      <c r="Y121" s="169"/>
      <c r="Z121" s="113" t="s">
        <v>1449</v>
      </c>
      <c r="AA121" s="169" t="s">
        <v>1334</v>
      </c>
      <c r="AB121" s="169" t="s">
        <v>947</v>
      </c>
      <c r="AC121" s="113"/>
      <c r="AD121" s="203"/>
      <c r="AE121" s="203"/>
      <c r="AF121" s="169"/>
      <c r="AG121" s="169"/>
      <c r="AH121" s="107" t="s">
        <v>36</v>
      </c>
      <c r="AI121" s="113" t="s">
        <v>1285</v>
      </c>
      <c r="AJ121" s="169"/>
    </row>
    <row r="122" spans="2:36" s="165" customFormat="1" ht="51" x14ac:dyDescent="0.2">
      <c r="B122" s="912"/>
      <c r="C122" s="912"/>
      <c r="D122" s="167"/>
      <c r="E122" s="1039"/>
      <c r="F122" s="1248"/>
      <c r="G122" s="706"/>
      <c r="H122" s="719"/>
      <c r="I122" s="706"/>
      <c r="J122" s="706"/>
      <c r="K122" s="706"/>
      <c r="L122" s="719"/>
      <c r="M122" s="719"/>
      <c r="N122" s="719"/>
      <c r="O122" s="719"/>
      <c r="P122" s="719"/>
      <c r="Q122" s="107" t="s">
        <v>1458</v>
      </c>
      <c r="R122" s="106">
        <v>30</v>
      </c>
      <c r="S122" s="169"/>
      <c r="T122" s="169"/>
      <c r="U122" s="169"/>
      <c r="V122" s="169"/>
      <c r="W122" s="173">
        <v>44196</v>
      </c>
      <c r="X122" s="169"/>
      <c r="Y122" s="169"/>
      <c r="Z122" s="113" t="s">
        <v>1449</v>
      </c>
      <c r="AA122" s="169" t="s">
        <v>1334</v>
      </c>
      <c r="AB122" s="169" t="s">
        <v>947</v>
      </c>
      <c r="AC122" s="113"/>
      <c r="AD122" s="203"/>
      <c r="AE122" s="203"/>
      <c r="AF122" s="169"/>
      <c r="AG122" s="169"/>
      <c r="AH122" s="107" t="s">
        <v>36</v>
      </c>
      <c r="AI122" s="113" t="s">
        <v>1285</v>
      </c>
      <c r="AJ122" s="169"/>
    </row>
    <row r="123" spans="2:36" s="165" customFormat="1" ht="63.75" x14ac:dyDescent="0.2">
      <c r="B123" s="910" t="s">
        <v>39</v>
      </c>
      <c r="C123" s="910" t="s">
        <v>38</v>
      </c>
      <c r="D123" s="167"/>
      <c r="E123" s="1038" t="s">
        <v>1476</v>
      </c>
      <c r="F123" s="1247"/>
      <c r="G123" s="705" t="s">
        <v>48</v>
      </c>
      <c r="H123" s="717"/>
      <c r="I123" s="705" t="s">
        <v>47</v>
      </c>
      <c r="J123" s="705">
        <v>0</v>
      </c>
      <c r="K123" s="705">
        <v>1</v>
      </c>
      <c r="L123" s="717" t="s">
        <v>582</v>
      </c>
      <c r="M123" s="705" t="s">
        <v>1042</v>
      </c>
      <c r="N123" s="717"/>
      <c r="O123" s="717"/>
      <c r="P123" s="717"/>
      <c r="Q123" s="107" t="s">
        <v>1459</v>
      </c>
      <c r="R123" s="106">
        <v>0</v>
      </c>
      <c r="S123" s="169"/>
      <c r="T123" s="169"/>
      <c r="U123" s="169"/>
      <c r="V123" s="169"/>
      <c r="W123" s="106" t="s">
        <v>617</v>
      </c>
      <c r="X123" s="169"/>
      <c r="Y123" s="169"/>
      <c r="Z123" s="113" t="s">
        <v>1298</v>
      </c>
      <c r="AA123" s="169" t="s">
        <v>1299</v>
      </c>
      <c r="AB123" s="169" t="s">
        <v>617</v>
      </c>
      <c r="AC123" s="113"/>
      <c r="AD123" s="203"/>
      <c r="AE123" s="203"/>
      <c r="AF123" s="169"/>
      <c r="AG123" s="169"/>
      <c r="AH123" s="107" t="s">
        <v>36</v>
      </c>
      <c r="AI123" s="113" t="s">
        <v>1285</v>
      </c>
      <c r="AJ123" s="169"/>
    </row>
    <row r="124" spans="2:36" s="165" customFormat="1" ht="51" x14ac:dyDescent="0.2">
      <c r="B124" s="911"/>
      <c r="C124" s="911"/>
      <c r="D124" s="167"/>
      <c r="E124" s="1083"/>
      <c r="F124" s="1249"/>
      <c r="G124" s="716"/>
      <c r="H124" s="718"/>
      <c r="I124" s="716"/>
      <c r="J124" s="716"/>
      <c r="K124" s="716"/>
      <c r="L124" s="718"/>
      <c r="M124" s="716"/>
      <c r="N124" s="718"/>
      <c r="O124" s="718"/>
      <c r="P124" s="718"/>
      <c r="Q124" s="107" t="s">
        <v>1460</v>
      </c>
      <c r="R124" s="106">
        <v>0</v>
      </c>
      <c r="S124" s="169"/>
      <c r="T124" s="169"/>
      <c r="U124" s="169"/>
      <c r="V124" s="169"/>
      <c r="W124" s="106" t="s">
        <v>617</v>
      </c>
      <c r="X124" s="169"/>
      <c r="Y124" s="169"/>
      <c r="Z124" s="113" t="s">
        <v>1298</v>
      </c>
      <c r="AA124" s="169" t="s">
        <v>1299</v>
      </c>
      <c r="AB124" s="169" t="s">
        <v>617</v>
      </c>
      <c r="AC124" s="113"/>
      <c r="AD124" s="203"/>
      <c r="AE124" s="203"/>
      <c r="AF124" s="169"/>
      <c r="AG124" s="169"/>
      <c r="AH124" s="107" t="s">
        <v>36</v>
      </c>
      <c r="AI124" s="113" t="s">
        <v>1285</v>
      </c>
      <c r="AJ124" s="169"/>
    </row>
    <row r="125" spans="2:36" s="165" customFormat="1" ht="51" x14ac:dyDescent="0.2">
      <c r="B125" s="911"/>
      <c r="C125" s="911"/>
      <c r="D125" s="167"/>
      <c r="E125" s="1083"/>
      <c r="F125" s="1249"/>
      <c r="G125" s="716"/>
      <c r="H125" s="718"/>
      <c r="I125" s="716"/>
      <c r="J125" s="716"/>
      <c r="K125" s="716"/>
      <c r="L125" s="718"/>
      <c r="M125" s="716"/>
      <c r="N125" s="718"/>
      <c r="O125" s="718"/>
      <c r="P125" s="718"/>
      <c r="Q125" s="107" t="s">
        <v>1461</v>
      </c>
      <c r="R125" s="106">
        <v>0</v>
      </c>
      <c r="S125" s="169"/>
      <c r="T125" s="169"/>
      <c r="U125" s="169"/>
      <c r="V125" s="169"/>
      <c r="W125" s="106" t="s">
        <v>617</v>
      </c>
      <c r="X125" s="169"/>
      <c r="Y125" s="169"/>
      <c r="Z125" s="113" t="s">
        <v>1298</v>
      </c>
      <c r="AA125" s="169" t="s">
        <v>1299</v>
      </c>
      <c r="AB125" s="169" t="s">
        <v>617</v>
      </c>
      <c r="AC125" s="113"/>
      <c r="AD125" s="203"/>
      <c r="AE125" s="203"/>
      <c r="AF125" s="169"/>
      <c r="AG125" s="169"/>
      <c r="AH125" s="107" t="s">
        <v>36</v>
      </c>
      <c r="AI125" s="113" t="s">
        <v>1285</v>
      </c>
      <c r="AJ125" s="169"/>
    </row>
    <row r="126" spans="2:36" s="165" customFormat="1" ht="51" x14ac:dyDescent="0.2">
      <c r="B126" s="912"/>
      <c r="C126" s="912"/>
      <c r="D126" s="167"/>
      <c r="E126" s="1039"/>
      <c r="F126" s="1248"/>
      <c r="G126" s="706"/>
      <c r="H126" s="719"/>
      <c r="I126" s="706"/>
      <c r="J126" s="706"/>
      <c r="K126" s="706"/>
      <c r="L126" s="719"/>
      <c r="M126" s="706"/>
      <c r="N126" s="719"/>
      <c r="O126" s="719"/>
      <c r="P126" s="719"/>
      <c r="Q126" s="107" t="s">
        <v>1462</v>
      </c>
      <c r="R126" s="106">
        <v>0</v>
      </c>
      <c r="S126" s="169"/>
      <c r="T126" s="169"/>
      <c r="U126" s="169"/>
      <c r="V126" s="169"/>
      <c r="W126" s="106" t="s">
        <v>617</v>
      </c>
      <c r="X126" s="169"/>
      <c r="Y126" s="169"/>
      <c r="Z126" s="113" t="s">
        <v>1298</v>
      </c>
      <c r="AA126" s="169" t="s">
        <v>1299</v>
      </c>
      <c r="AB126" s="169" t="s">
        <v>617</v>
      </c>
      <c r="AC126" s="113"/>
      <c r="AD126" s="203"/>
      <c r="AE126" s="203"/>
      <c r="AF126" s="169"/>
      <c r="AG126" s="169"/>
      <c r="AH126" s="107" t="s">
        <v>36</v>
      </c>
      <c r="AI126" s="113" t="s">
        <v>1285</v>
      </c>
      <c r="AJ126" s="169"/>
    </row>
    <row r="127" spans="2:36" s="165" customFormat="1" ht="38.25" x14ac:dyDescent="0.2">
      <c r="B127" s="166" t="s">
        <v>39</v>
      </c>
      <c r="C127" s="166" t="s">
        <v>38</v>
      </c>
      <c r="D127" s="167"/>
      <c r="E127" s="172" t="s">
        <v>1476</v>
      </c>
      <c r="F127" s="167"/>
      <c r="G127" s="139" t="s">
        <v>46</v>
      </c>
      <c r="H127" s="169"/>
      <c r="I127" s="107" t="s">
        <v>21</v>
      </c>
      <c r="J127" s="107">
        <v>4</v>
      </c>
      <c r="K127" s="107">
        <v>4</v>
      </c>
      <c r="L127" s="106" t="s">
        <v>581</v>
      </c>
      <c r="M127" s="106">
        <v>1</v>
      </c>
      <c r="N127" s="169"/>
      <c r="O127" s="169"/>
      <c r="P127" s="169"/>
      <c r="Q127" s="107" t="s">
        <v>1463</v>
      </c>
      <c r="R127" s="106">
        <v>100</v>
      </c>
      <c r="S127" s="169"/>
      <c r="T127" s="169"/>
      <c r="U127" s="169"/>
      <c r="V127" s="169"/>
      <c r="W127" s="173">
        <v>44196</v>
      </c>
      <c r="X127" s="169"/>
      <c r="Y127" s="169"/>
      <c r="Z127" s="113" t="s">
        <v>1314</v>
      </c>
      <c r="AA127" s="169" t="s">
        <v>1315</v>
      </c>
      <c r="AB127" s="170" t="s">
        <v>1464</v>
      </c>
      <c r="AC127" s="171" t="s">
        <v>1465</v>
      </c>
      <c r="AD127" s="203">
        <v>15000000</v>
      </c>
      <c r="AE127" s="203">
        <v>15000000</v>
      </c>
      <c r="AF127" s="169"/>
      <c r="AG127" s="169"/>
      <c r="AH127" s="107" t="s">
        <v>36</v>
      </c>
      <c r="AI127" s="113" t="s">
        <v>1285</v>
      </c>
      <c r="AJ127" s="169"/>
    </row>
    <row r="128" spans="2:36" s="165" customFormat="1" ht="25.5" x14ac:dyDescent="0.2">
      <c r="B128" s="166" t="s">
        <v>39</v>
      </c>
      <c r="C128" s="166" t="s">
        <v>38</v>
      </c>
      <c r="D128" s="167"/>
      <c r="E128" s="172" t="s">
        <v>1476</v>
      </c>
      <c r="F128" s="167"/>
      <c r="G128" s="139" t="s">
        <v>45</v>
      </c>
      <c r="H128" s="169"/>
      <c r="I128" s="107" t="s">
        <v>21</v>
      </c>
      <c r="J128" s="107">
        <v>2</v>
      </c>
      <c r="K128" s="107">
        <v>2</v>
      </c>
      <c r="L128" s="106" t="s">
        <v>581</v>
      </c>
      <c r="M128" s="106">
        <v>1</v>
      </c>
      <c r="N128" s="169"/>
      <c r="O128" s="169"/>
      <c r="P128" s="169"/>
      <c r="Q128" s="107" t="s">
        <v>1466</v>
      </c>
      <c r="R128" s="106">
        <v>100</v>
      </c>
      <c r="S128" s="169"/>
      <c r="T128" s="169"/>
      <c r="U128" s="169"/>
      <c r="V128" s="169"/>
      <c r="W128" s="173">
        <v>44196</v>
      </c>
      <c r="X128" s="169"/>
      <c r="Y128" s="169"/>
      <c r="Z128" s="113" t="s">
        <v>1314</v>
      </c>
      <c r="AA128" s="169" t="s">
        <v>1315</v>
      </c>
      <c r="AB128" s="169" t="s">
        <v>1467</v>
      </c>
      <c r="AC128" s="171" t="s">
        <v>1468</v>
      </c>
      <c r="AD128" s="203">
        <v>0</v>
      </c>
      <c r="AE128" s="203">
        <v>9525000</v>
      </c>
      <c r="AF128" s="169"/>
      <c r="AG128" s="169"/>
      <c r="AH128" s="107" t="s">
        <v>36</v>
      </c>
      <c r="AI128" s="113" t="s">
        <v>1285</v>
      </c>
      <c r="AJ128" s="169"/>
    </row>
    <row r="129" spans="2:36" s="165" customFormat="1" ht="63.75" x14ac:dyDescent="0.2">
      <c r="B129" s="166" t="s">
        <v>39</v>
      </c>
      <c r="C129" s="166" t="s">
        <v>38</v>
      </c>
      <c r="D129" s="167"/>
      <c r="E129" s="172" t="s">
        <v>1476</v>
      </c>
      <c r="F129" s="167"/>
      <c r="G129" s="139" t="s">
        <v>44</v>
      </c>
      <c r="H129" s="169"/>
      <c r="I129" s="107" t="s">
        <v>21</v>
      </c>
      <c r="J129" s="107">
        <v>4</v>
      </c>
      <c r="K129" s="107">
        <v>4</v>
      </c>
      <c r="L129" s="106" t="s">
        <v>582</v>
      </c>
      <c r="M129" s="106">
        <v>1</v>
      </c>
      <c r="N129" s="169"/>
      <c r="O129" s="169"/>
      <c r="P129" s="169"/>
      <c r="Q129" s="107" t="s">
        <v>1469</v>
      </c>
      <c r="R129" s="106">
        <v>100</v>
      </c>
      <c r="S129" s="169"/>
      <c r="T129" s="169"/>
      <c r="U129" s="169"/>
      <c r="V129" s="169"/>
      <c r="W129" s="173">
        <v>44196</v>
      </c>
      <c r="X129" s="169"/>
      <c r="Y129" s="169"/>
      <c r="Z129" s="113" t="s">
        <v>1314</v>
      </c>
      <c r="AA129" s="169" t="s">
        <v>1315</v>
      </c>
      <c r="AB129" s="170" t="s">
        <v>1320</v>
      </c>
      <c r="AC129" s="171" t="s">
        <v>1318</v>
      </c>
      <c r="AD129" s="203">
        <v>0</v>
      </c>
      <c r="AE129" s="203">
        <v>10000000</v>
      </c>
      <c r="AF129" s="169"/>
      <c r="AG129" s="169"/>
      <c r="AH129" s="107" t="s">
        <v>36</v>
      </c>
      <c r="AI129" s="113" t="s">
        <v>1285</v>
      </c>
      <c r="AJ129" s="169"/>
    </row>
    <row r="130" spans="2:36" s="165" customFormat="1" ht="63.75" x14ac:dyDescent="0.2">
      <c r="B130" s="166" t="s">
        <v>39</v>
      </c>
      <c r="C130" s="166" t="s">
        <v>38</v>
      </c>
      <c r="D130" s="167"/>
      <c r="E130" s="1038" t="s">
        <v>1476</v>
      </c>
      <c r="F130" s="1247"/>
      <c r="G130" s="705" t="s">
        <v>43</v>
      </c>
      <c r="H130" s="717"/>
      <c r="I130" s="705" t="s">
        <v>21</v>
      </c>
      <c r="J130" s="705">
        <v>4</v>
      </c>
      <c r="K130" s="705">
        <v>4</v>
      </c>
      <c r="L130" s="717" t="s">
        <v>581</v>
      </c>
      <c r="M130" s="717">
        <v>4</v>
      </c>
      <c r="N130" s="717"/>
      <c r="O130" s="717"/>
      <c r="P130" s="717"/>
      <c r="Q130" s="107" t="s">
        <v>1470</v>
      </c>
      <c r="R130" s="106">
        <v>60</v>
      </c>
      <c r="S130" s="169"/>
      <c r="T130" s="169"/>
      <c r="U130" s="169"/>
      <c r="V130" s="169"/>
      <c r="W130" s="173">
        <v>44196</v>
      </c>
      <c r="X130" s="169"/>
      <c r="Y130" s="169"/>
      <c r="Z130" s="113" t="s">
        <v>1314</v>
      </c>
      <c r="AA130" s="169" t="s">
        <v>1315</v>
      </c>
      <c r="AB130" s="170" t="s">
        <v>1464</v>
      </c>
      <c r="AC130" s="171" t="s">
        <v>1465</v>
      </c>
      <c r="AD130" s="203">
        <v>7000000</v>
      </c>
      <c r="AE130" s="203">
        <v>7000000</v>
      </c>
      <c r="AF130" s="169"/>
      <c r="AG130" s="169"/>
      <c r="AH130" s="107" t="s">
        <v>36</v>
      </c>
      <c r="AI130" s="113" t="s">
        <v>1285</v>
      </c>
      <c r="AJ130" s="169"/>
    </row>
    <row r="131" spans="2:36" s="165" customFormat="1" ht="38.25" x14ac:dyDescent="0.2">
      <c r="B131" s="166"/>
      <c r="C131" s="166"/>
      <c r="D131" s="167"/>
      <c r="E131" s="1039"/>
      <c r="F131" s="1248"/>
      <c r="G131" s="706"/>
      <c r="H131" s="719"/>
      <c r="I131" s="706"/>
      <c r="J131" s="706"/>
      <c r="K131" s="706"/>
      <c r="L131" s="719"/>
      <c r="M131" s="719"/>
      <c r="N131" s="719"/>
      <c r="O131" s="719"/>
      <c r="P131" s="719"/>
      <c r="Q131" s="107" t="s">
        <v>1471</v>
      </c>
      <c r="R131" s="106">
        <v>40</v>
      </c>
      <c r="S131" s="169"/>
      <c r="T131" s="169"/>
      <c r="U131" s="169"/>
      <c r="V131" s="169"/>
      <c r="W131" s="173">
        <v>44196</v>
      </c>
      <c r="X131" s="169"/>
      <c r="Y131" s="169"/>
      <c r="Z131" s="113" t="s">
        <v>1314</v>
      </c>
      <c r="AA131" s="169" t="s">
        <v>1315</v>
      </c>
      <c r="AB131" s="170" t="s">
        <v>1464</v>
      </c>
      <c r="AC131" s="171" t="s">
        <v>1465</v>
      </c>
      <c r="AD131" s="203">
        <v>7000000</v>
      </c>
      <c r="AE131" s="203">
        <v>7000000</v>
      </c>
      <c r="AF131" s="169"/>
      <c r="AG131" s="169"/>
      <c r="AH131" s="107" t="s">
        <v>36</v>
      </c>
      <c r="AI131" s="113" t="s">
        <v>1285</v>
      </c>
      <c r="AJ131" s="169"/>
    </row>
    <row r="132" spans="2:36" s="165" customFormat="1" ht="51" x14ac:dyDescent="0.2">
      <c r="B132" s="166" t="s">
        <v>39</v>
      </c>
      <c r="C132" s="166" t="s">
        <v>38</v>
      </c>
      <c r="D132" s="167"/>
      <c r="E132" s="172" t="s">
        <v>1476</v>
      </c>
      <c r="F132" s="167"/>
      <c r="G132" s="139" t="s">
        <v>37</v>
      </c>
      <c r="H132" s="169"/>
      <c r="I132" s="107" t="s">
        <v>21</v>
      </c>
      <c r="J132" s="107">
        <v>23</v>
      </c>
      <c r="K132" s="107">
        <v>50</v>
      </c>
      <c r="L132" s="106" t="s">
        <v>581</v>
      </c>
      <c r="M132" s="106">
        <v>10</v>
      </c>
      <c r="N132" s="169"/>
      <c r="O132" s="169"/>
      <c r="P132" s="169"/>
      <c r="Q132" s="107" t="s">
        <v>1472</v>
      </c>
      <c r="R132" s="106">
        <v>100</v>
      </c>
      <c r="S132" s="169"/>
      <c r="T132" s="169"/>
      <c r="U132" s="169"/>
      <c r="V132" s="169"/>
      <c r="W132" s="173">
        <v>44196</v>
      </c>
      <c r="X132" s="169"/>
      <c r="Y132" s="169"/>
      <c r="Z132" s="113" t="s">
        <v>1449</v>
      </c>
      <c r="AA132" s="169" t="s">
        <v>1334</v>
      </c>
      <c r="AB132" s="170" t="s">
        <v>1456</v>
      </c>
      <c r="AC132" s="171" t="s">
        <v>1336</v>
      </c>
      <c r="AD132" s="203">
        <v>0</v>
      </c>
      <c r="AE132" s="203">
        <v>40000000</v>
      </c>
      <c r="AF132" s="169"/>
      <c r="AG132" s="169"/>
      <c r="AH132" s="107" t="s">
        <v>36</v>
      </c>
      <c r="AI132" s="113" t="s">
        <v>1285</v>
      </c>
      <c r="AJ132" s="169"/>
    </row>
  </sheetData>
  <sheetProtection selectLockedCells="1" selectUnlockedCells="1"/>
  <autoFilter ref="A8:BE8" xr:uid="{00000000-0009-0000-0000-000009000000}"/>
  <mergeCells count="446">
    <mergeCell ref="H5:H7"/>
    <mergeCell ref="I5:I7"/>
    <mergeCell ref="J5:J7"/>
    <mergeCell ref="K5:K7"/>
    <mergeCell ref="L5:L7"/>
    <mergeCell ref="G5:G7"/>
    <mergeCell ref="B5:B7"/>
    <mergeCell ref="C5:C7"/>
    <mergeCell ref="D5:D7"/>
    <mergeCell ref="E5:E7"/>
    <mergeCell ref="F5:F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 ref="R10:R12"/>
    <mergeCell ref="S10:S12"/>
    <mergeCell ref="J10:J12"/>
    <mergeCell ref="K10:K12"/>
    <mergeCell ref="L10:L12"/>
    <mergeCell ref="M10:M12"/>
    <mergeCell ref="N10:N12"/>
    <mergeCell ref="E10:E12"/>
    <mergeCell ref="F10:F12"/>
    <mergeCell ref="G10:G12"/>
    <mergeCell ref="H10:H12"/>
    <mergeCell ref="I10:I12"/>
    <mergeCell ref="Y10:Y12"/>
    <mergeCell ref="Z10:Z12"/>
    <mergeCell ref="AA10:AA12"/>
    <mergeCell ref="B15:B17"/>
    <mergeCell ref="C15:C17"/>
    <mergeCell ref="D15:D17"/>
    <mergeCell ref="E15:E17"/>
    <mergeCell ref="F15:F17"/>
    <mergeCell ref="G15:G17"/>
    <mergeCell ref="H15:H17"/>
    <mergeCell ref="I15:I17"/>
    <mergeCell ref="J15:J17"/>
    <mergeCell ref="K15:K17"/>
    <mergeCell ref="L15:L17"/>
    <mergeCell ref="M15:M17"/>
    <mergeCell ref="N15:N17"/>
    <mergeCell ref="T10:T12"/>
    <mergeCell ref="U10:U12"/>
    <mergeCell ref="V10:V12"/>
    <mergeCell ref="W10:W12"/>
    <mergeCell ref="X10:X12"/>
    <mergeCell ref="O10:O12"/>
    <mergeCell ref="P10:P12"/>
    <mergeCell ref="Q10:Q12"/>
    <mergeCell ref="E24:E26"/>
    <mergeCell ref="F24:F26"/>
    <mergeCell ref="G24:G26"/>
    <mergeCell ref="H24:H26"/>
    <mergeCell ref="I24:I26"/>
    <mergeCell ref="O15:O17"/>
    <mergeCell ref="P15:P17"/>
    <mergeCell ref="E18:E22"/>
    <mergeCell ref="F18:F22"/>
    <mergeCell ref="G18:G22"/>
    <mergeCell ref="H18:H22"/>
    <mergeCell ref="I18:I22"/>
    <mergeCell ref="J18:J22"/>
    <mergeCell ref="K18:K22"/>
    <mergeCell ref="L18:L22"/>
    <mergeCell ref="M18:M22"/>
    <mergeCell ref="N18:N22"/>
    <mergeCell ref="O18:O22"/>
    <mergeCell ref="P18:P22"/>
    <mergeCell ref="E30:E31"/>
    <mergeCell ref="F30:F31"/>
    <mergeCell ref="G30:G31"/>
    <mergeCell ref="H30:H31"/>
    <mergeCell ref="I30:I31"/>
    <mergeCell ref="O24:O26"/>
    <mergeCell ref="P24:P26"/>
    <mergeCell ref="E28:E29"/>
    <mergeCell ref="F28:F29"/>
    <mergeCell ref="G28:G29"/>
    <mergeCell ref="H28:H29"/>
    <mergeCell ref="I28:I29"/>
    <mergeCell ref="J28:J29"/>
    <mergeCell ref="K28:K29"/>
    <mergeCell ref="L28:L29"/>
    <mergeCell ref="M28:M29"/>
    <mergeCell ref="N28:N29"/>
    <mergeCell ref="O28:O29"/>
    <mergeCell ref="P28:P29"/>
    <mergeCell ref="J24:J26"/>
    <mergeCell ref="K24:K26"/>
    <mergeCell ref="L24:L26"/>
    <mergeCell ref="M24:M26"/>
    <mergeCell ref="N24:N26"/>
    <mergeCell ref="E36:E42"/>
    <mergeCell ref="F36:F42"/>
    <mergeCell ref="G36:G42"/>
    <mergeCell ref="H36:H42"/>
    <mergeCell ref="I36:I42"/>
    <mergeCell ref="O30:O31"/>
    <mergeCell ref="P30:P31"/>
    <mergeCell ref="E32:E33"/>
    <mergeCell ref="F32:F33"/>
    <mergeCell ref="G32:G33"/>
    <mergeCell ref="H32:H33"/>
    <mergeCell ref="I32:I33"/>
    <mergeCell ref="J32:J33"/>
    <mergeCell ref="K32:K33"/>
    <mergeCell ref="L32:L33"/>
    <mergeCell ref="M32:M33"/>
    <mergeCell ref="N32:N33"/>
    <mergeCell ref="O32:O33"/>
    <mergeCell ref="P32:P33"/>
    <mergeCell ref="J30:J31"/>
    <mergeCell ref="K30:K31"/>
    <mergeCell ref="L30:L31"/>
    <mergeCell ref="M30:M31"/>
    <mergeCell ref="N30:N31"/>
    <mergeCell ref="E52:E61"/>
    <mergeCell ref="F52:F61"/>
    <mergeCell ref="G52:G61"/>
    <mergeCell ref="H52:H61"/>
    <mergeCell ref="I52:I61"/>
    <mergeCell ref="O36:O42"/>
    <mergeCell ref="P36:P42"/>
    <mergeCell ref="E47:E49"/>
    <mergeCell ref="F47:F49"/>
    <mergeCell ref="G47:G49"/>
    <mergeCell ref="H47:H49"/>
    <mergeCell ref="I47:I49"/>
    <mergeCell ref="J47:J49"/>
    <mergeCell ref="K47:K49"/>
    <mergeCell ref="L47:L49"/>
    <mergeCell ref="M47:M49"/>
    <mergeCell ref="N47:N49"/>
    <mergeCell ref="O47:O49"/>
    <mergeCell ref="P47:P49"/>
    <mergeCell ref="J36:J42"/>
    <mergeCell ref="K36:K42"/>
    <mergeCell ref="L36:L42"/>
    <mergeCell ref="M36:M42"/>
    <mergeCell ref="N36:N42"/>
    <mergeCell ref="O52:O61"/>
    <mergeCell ref="P52:P61"/>
    <mergeCell ref="Q52:Q53"/>
    <mergeCell ref="R52:R53"/>
    <mergeCell ref="S52:S53"/>
    <mergeCell ref="Q57:Q58"/>
    <mergeCell ref="J52:J61"/>
    <mergeCell ref="K52:K61"/>
    <mergeCell ref="L52:L61"/>
    <mergeCell ref="M52:M61"/>
    <mergeCell ref="N52:N61"/>
    <mergeCell ref="Z57:Z58"/>
    <mergeCell ref="AA57:AA58"/>
    <mergeCell ref="Q59:Q60"/>
    <mergeCell ref="Z59:Z60"/>
    <mergeCell ref="AA59:AA60"/>
    <mergeCell ref="AA52:AA53"/>
    <mergeCell ref="AB52:AB53"/>
    <mergeCell ref="AC52:AC53"/>
    <mergeCell ref="AD52:AD53"/>
    <mergeCell ref="Q55:Q56"/>
    <mergeCell ref="Z55:Z56"/>
    <mergeCell ref="AA55:AA56"/>
    <mergeCell ref="T52:T53"/>
    <mergeCell ref="U52:U53"/>
    <mergeCell ref="V52:V53"/>
    <mergeCell ref="W52:W53"/>
    <mergeCell ref="Z52:Z53"/>
    <mergeCell ref="O64:O65"/>
    <mergeCell ref="P64:P65"/>
    <mergeCell ref="E70:E71"/>
    <mergeCell ref="F70:F71"/>
    <mergeCell ref="G70:G71"/>
    <mergeCell ref="H70:H71"/>
    <mergeCell ref="I70:I71"/>
    <mergeCell ref="J70:J71"/>
    <mergeCell ref="K70:K71"/>
    <mergeCell ref="L70:L71"/>
    <mergeCell ref="M70:M71"/>
    <mergeCell ref="N70:N71"/>
    <mergeCell ref="O70:O71"/>
    <mergeCell ref="P70:P71"/>
    <mergeCell ref="J64:J65"/>
    <mergeCell ref="K64:K65"/>
    <mergeCell ref="L64:L65"/>
    <mergeCell ref="M64:M65"/>
    <mergeCell ref="N64:N65"/>
    <mergeCell ref="E64:E65"/>
    <mergeCell ref="F64:F65"/>
    <mergeCell ref="G64:G65"/>
    <mergeCell ref="H64:H65"/>
    <mergeCell ref="I64:I65"/>
    <mergeCell ref="AA74:AA75"/>
    <mergeCell ref="J73:J76"/>
    <mergeCell ref="K73:K76"/>
    <mergeCell ref="L73:L76"/>
    <mergeCell ref="M73:M76"/>
    <mergeCell ref="N73:N76"/>
    <mergeCell ref="E73:E76"/>
    <mergeCell ref="F73:F76"/>
    <mergeCell ref="G73:G76"/>
    <mergeCell ref="H73:H76"/>
    <mergeCell ref="I73:I76"/>
    <mergeCell ref="E77:E78"/>
    <mergeCell ref="F77:F78"/>
    <mergeCell ref="G77:G78"/>
    <mergeCell ref="H77:H78"/>
    <mergeCell ref="I77:I78"/>
    <mergeCell ref="O73:O76"/>
    <mergeCell ref="P73:P76"/>
    <mergeCell ref="Q74:Q75"/>
    <mergeCell ref="Z74:Z75"/>
    <mergeCell ref="E82:E84"/>
    <mergeCell ref="F82:F84"/>
    <mergeCell ref="G82:G84"/>
    <mergeCell ref="H82:H84"/>
    <mergeCell ref="I82:I84"/>
    <mergeCell ref="O77:O78"/>
    <mergeCell ref="P77:P78"/>
    <mergeCell ref="E80:E81"/>
    <mergeCell ref="F80:F81"/>
    <mergeCell ref="G80:G81"/>
    <mergeCell ref="H80:H81"/>
    <mergeCell ref="I80:I81"/>
    <mergeCell ref="J80:J81"/>
    <mergeCell ref="K80:K81"/>
    <mergeCell ref="L80:L81"/>
    <mergeCell ref="M80:M81"/>
    <mergeCell ref="N80:N81"/>
    <mergeCell ref="O80:O81"/>
    <mergeCell ref="P80:P81"/>
    <mergeCell ref="J77:J78"/>
    <mergeCell ref="K77:K78"/>
    <mergeCell ref="L77:L78"/>
    <mergeCell ref="M77:M78"/>
    <mergeCell ref="N77:N78"/>
    <mergeCell ref="E89:E94"/>
    <mergeCell ref="F89:F94"/>
    <mergeCell ref="G89:G94"/>
    <mergeCell ref="H89:H94"/>
    <mergeCell ref="I89:I94"/>
    <mergeCell ref="O82:O84"/>
    <mergeCell ref="P82:P84"/>
    <mergeCell ref="E85:E86"/>
    <mergeCell ref="F85:F86"/>
    <mergeCell ref="G85:G86"/>
    <mergeCell ref="H85:H86"/>
    <mergeCell ref="I85:I86"/>
    <mergeCell ref="J85:J86"/>
    <mergeCell ref="K85:K86"/>
    <mergeCell ref="L85:L86"/>
    <mergeCell ref="M85:M86"/>
    <mergeCell ref="N85:N86"/>
    <mergeCell ref="O85:O86"/>
    <mergeCell ref="P85:P86"/>
    <mergeCell ref="J82:J84"/>
    <mergeCell ref="K82:K84"/>
    <mergeCell ref="L82:L84"/>
    <mergeCell ref="M82:M84"/>
    <mergeCell ref="N82:N84"/>
    <mergeCell ref="H97:H100"/>
    <mergeCell ref="I97:I100"/>
    <mergeCell ref="O89:O94"/>
    <mergeCell ref="P89:P94"/>
    <mergeCell ref="J89:J94"/>
    <mergeCell ref="K89:K94"/>
    <mergeCell ref="L89:L94"/>
    <mergeCell ref="M89:M94"/>
    <mergeCell ref="N89:N94"/>
    <mergeCell ref="H107:H108"/>
    <mergeCell ref="I107:I108"/>
    <mergeCell ref="O97:O100"/>
    <mergeCell ref="P97:P100"/>
    <mergeCell ref="E105:E106"/>
    <mergeCell ref="F105:F106"/>
    <mergeCell ref="G105:G106"/>
    <mergeCell ref="H105:H106"/>
    <mergeCell ref="I105:I106"/>
    <mergeCell ref="J105:J106"/>
    <mergeCell ref="K105:K106"/>
    <mergeCell ref="L105:L106"/>
    <mergeCell ref="M105:M106"/>
    <mergeCell ref="N105:N106"/>
    <mergeCell ref="O105:O106"/>
    <mergeCell ref="P105:P106"/>
    <mergeCell ref="J97:J100"/>
    <mergeCell ref="K97:K100"/>
    <mergeCell ref="L97:L100"/>
    <mergeCell ref="M97:M100"/>
    <mergeCell ref="N97:N100"/>
    <mergeCell ref="E97:E100"/>
    <mergeCell ref="F97:F100"/>
    <mergeCell ref="G97:G100"/>
    <mergeCell ref="H116:H117"/>
    <mergeCell ref="I116:I117"/>
    <mergeCell ref="O107:O108"/>
    <mergeCell ref="P107:P108"/>
    <mergeCell ref="E112:E113"/>
    <mergeCell ref="F112:F113"/>
    <mergeCell ref="G112:G113"/>
    <mergeCell ref="H112:H113"/>
    <mergeCell ref="I112:I113"/>
    <mergeCell ref="J112:J113"/>
    <mergeCell ref="K112:K113"/>
    <mergeCell ref="L112:L113"/>
    <mergeCell ref="M112:M113"/>
    <mergeCell ref="N112:N113"/>
    <mergeCell ref="O112:O113"/>
    <mergeCell ref="P112:P113"/>
    <mergeCell ref="J107:J108"/>
    <mergeCell ref="K107:K108"/>
    <mergeCell ref="L107:L108"/>
    <mergeCell ref="M107:M108"/>
    <mergeCell ref="N107:N108"/>
    <mergeCell ref="E107:E108"/>
    <mergeCell ref="F107:F108"/>
    <mergeCell ref="G107:G108"/>
    <mergeCell ref="H120:H122"/>
    <mergeCell ref="I120:I122"/>
    <mergeCell ref="O116:O117"/>
    <mergeCell ref="P116:P117"/>
    <mergeCell ref="E118:E119"/>
    <mergeCell ref="F118:F119"/>
    <mergeCell ref="G118:G119"/>
    <mergeCell ref="H118:H119"/>
    <mergeCell ref="I118:I119"/>
    <mergeCell ref="J118:J119"/>
    <mergeCell ref="K118:K119"/>
    <mergeCell ref="L118:L119"/>
    <mergeCell ref="M118:M119"/>
    <mergeCell ref="N118:N119"/>
    <mergeCell ref="O118:O119"/>
    <mergeCell ref="P118:P119"/>
    <mergeCell ref="J116:J117"/>
    <mergeCell ref="K116:K117"/>
    <mergeCell ref="L116:L117"/>
    <mergeCell ref="M116:M117"/>
    <mergeCell ref="N116:N117"/>
    <mergeCell ref="E116:E117"/>
    <mergeCell ref="F116:F117"/>
    <mergeCell ref="G116:G117"/>
    <mergeCell ref="H130:H131"/>
    <mergeCell ref="I130:I131"/>
    <mergeCell ref="O120:O122"/>
    <mergeCell ref="P120:P122"/>
    <mergeCell ref="E123:E126"/>
    <mergeCell ref="F123:F126"/>
    <mergeCell ref="G123:G126"/>
    <mergeCell ref="H123:H126"/>
    <mergeCell ref="I123:I126"/>
    <mergeCell ref="J123:J126"/>
    <mergeCell ref="K123:K126"/>
    <mergeCell ref="L123:L126"/>
    <mergeCell ref="M123:M126"/>
    <mergeCell ref="N123:N126"/>
    <mergeCell ref="O123:O126"/>
    <mergeCell ref="P123:P126"/>
    <mergeCell ref="J120:J122"/>
    <mergeCell ref="K120:K122"/>
    <mergeCell ref="L120:L122"/>
    <mergeCell ref="M120:M122"/>
    <mergeCell ref="N120:N122"/>
    <mergeCell ref="E120:E122"/>
    <mergeCell ref="F120:F122"/>
    <mergeCell ref="G120:G122"/>
    <mergeCell ref="O130:O131"/>
    <mergeCell ref="P130:P131"/>
    <mergeCell ref="D10:D12"/>
    <mergeCell ref="C10:C12"/>
    <mergeCell ref="B10:B12"/>
    <mergeCell ref="C18:C22"/>
    <mergeCell ref="B18:B22"/>
    <mergeCell ref="C24:C26"/>
    <mergeCell ref="B24:B26"/>
    <mergeCell ref="C28:C29"/>
    <mergeCell ref="B28:B29"/>
    <mergeCell ref="C30:C31"/>
    <mergeCell ref="B30:B31"/>
    <mergeCell ref="C32:C33"/>
    <mergeCell ref="B32:B33"/>
    <mergeCell ref="C36:C42"/>
    <mergeCell ref="J130:J131"/>
    <mergeCell ref="K130:K131"/>
    <mergeCell ref="L130:L131"/>
    <mergeCell ref="M130:M131"/>
    <mergeCell ref="N130:N131"/>
    <mergeCell ref="E130:E131"/>
    <mergeCell ref="F130:F131"/>
    <mergeCell ref="G130:G131"/>
    <mergeCell ref="C64:C65"/>
    <mergeCell ref="B64:B65"/>
    <mergeCell ref="C70:C71"/>
    <mergeCell ref="B70:B71"/>
    <mergeCell ref="C73:C76"/>
    <mergeCell ref="B73:B76"/>
    <mergeCell ref="B36:B42"/>
    <mergeCell ref="C47:C49"/>
    <mergeCell ref="B47:B49"/>
    <mergeCell ref="C52:C61"/>
    <mergeCell ref="B52:B61"/>
    <mergeCell ref="C77:C78"/>
    <mergeCell ref="B77:B78"/>
    <mergeCell ref="C89:C94"/>
    <mergeCell ref="B89:B94"/>
    <mergeCell ref="C85:C86"/>
    <mergeCell ref="B85:B86"/>
    <mergeCell ref="C82:C84"/>
    <mergeCell ref="B82:B84"/>
    <mergeCell ref="C80:C81"/>
    <mergeCell ref="B80:B81"/>
    <mergeCell ref="C116:C117"/>
    <mergeCell ref="B116:B117"/>
    <mergeCell ref="C123:C126"/>
    <mergeCell ref="B123:B126"/>
    <mergeCell ref="C120:C122"/>
    <mergeCell ref="B120:B122"/>
    <mergeCell ref="C118:C119"/>
    <mergeCell ref="B118:B119"/>
    <mergeCell ref="C97:C100"/>
    <mergeCell ref="B97:B100"/>
    <mergeCell ref="C107:C108"/>
    <mergeCell ref="B107:B108"/>
    <mergeCell ref="C105:C106"/>
    <mergeCell ref="B105:B10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3:AJ122"/>
  <sheetViews>
    <sheetView topLeftCell="E1" zoomScale="70" zoomScaleNormal="70"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23.42578125" style="2" customWidth="1"/>
    <col min="13" max="13" width="37.28515625"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21.7109375" style="2" customWidth="1"/>
    <col min="24" max="24" width="18.1406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3" spans="2:36" ht="21.75" customHeight="1" x14ac:dyDescent="0.25">
      <c r="B3" s="48"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2:36" ht="22.5" customHeight="1" x14ac:dyDescent="0.25">
      <c r="B4" s="48" t="s">
        <v>550</v>
      </c>
      <c r="C4" s="33" t="s">
        <v>573</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2:36" x14ac:dyDescent="0.2">
      <c r="B5" s="894" t="s">
        <v>544</v>
      </c>
      <c r="C5" s="894" t="s">
        <v>0</v>
      </c>
      <c r="D5" s="130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1300" t="s">
        <v>2</v>
      </c>
      <c r="AJ5" s="1300" t="s">
        <v>5</v>
      </c>
    </row>
    <row r="6" spans="2:36" x14ac:dyDescent="0.2">
      <c r="B6" s="895"/>
      <c r="C6" s="895"/>
      <c r="D6" s="130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301"/>
      <c r="AJ6" s="1300"/>
    </row>
    <row r="7" spans="2:36" ht="34.5" customHeight="1" x14ac:dyDescent="0.2">
      <c r="B7" s="896"/>
      <c r="C7" s="896"/>
      <c r="D7" s="130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1302"/>
      <c r="AJ7" s="1303"/>
    </row>
    <row r="8" spans="2:36" x14ac:dyDescent="0.2">
      <c r="B8" s="19"/>
      <c r="C8" s="19"/>
      <c r="D8" s="4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248"/>
      <c r="AJ8" s="249"/>
    </row>
    <row r="9" spans="2:36" ht="38.25" x14ac:dyDescent="0.2">
      <c r="B9" s="50" t="s">
        <v>429</v>
      </c>
      <c r="C9" s="50" t="s">
        <v>466</v>
      </c>
      <c r="D9" s="243"/>
      <c r="E9" s="243" t="s">
        <v>468</v>
      </c>
      <c r="F9" s="243"/>
      <c r="G9" s="51" t="s">
        <v>482</v>
      </c>
      <c r="H9" s="243"/>
      <c r="I9" s="51" t="s">
        <v>21</v>
      </c>
      <c r="J9" s="51">
        <v>0</v>
      </c>
      <c r="K9" s="51">
        <v>13</v>
      </c>
      <c r="L9" s="243" t="s">
        <v>581</v>
      </c>
      <c r="M9" s="51" t="s">
        <v>1042</v>
      </c>
      <c r="N9" s="51"/>
      <c r="O9" s="243"/>
      <c r="P9" s="243"/>
      <c r="Q9" s="243"/>
      <c r="R9" s="243"/>
      <c r="S9" s="243"/>
      <c r="T9" s="243"/>
      <c r="U9" s="243"/>
      <c r="V9" s="243"/>
      <c r="W9" s="243"/>
      <c r="X9" s="243"/>
      <c r="Y9" s="243"/>
      <c r="Z9" s="243"/>
      <c r="AA9" s="243"/>
      <c r="AB9" s="243"/>
      <c r="AC9" s="243"/>
      <c r="AD9" s="243"/>
      <c r="AE9" s="243"/>
      <c r="AF9" s="243"/>
      <c r="AG9" s="243"/>
      <c r="AH9" s="51" t="s">
        <v>106</v>
      </c>
      <c r="AI9" s="243" t="s">
        <v>623</v>
      </c>
      <c r="AJ9" s="243"/>
    </row>
    <row r="10" spans="2:36" ht="38.25" x14ac:dyDescent="0.2">
      <c r="B10" s="52" t="s">
        <v>267</v>
      </c>
      <c r="C10" s="50" t="s">
        <v>416</v>
      </c>
      <c r="D10" s="243"/>
      <c r="E10" s="243" t="s">
        <v>415</v>
      </c>
      <c r="F10" s="243"/>
      <c r="G10" s="243" t="s">
        <v>425</v>
      </c>
      <c r="H10" s="243"/>
      <c r="I10" s="243" t="s">
        <v>21</v>
      </c>
      <c r="J10" s="243">
        <v>0</v>
      </c>
      <c r="K10" s="243">
        <v>43</v>
      </c>
      <c r="L10" s="243" t="s">
        <v>582</v>
      </c>
      <c r="M10" s="243">
        <v>10</v>
      </c>
      <c r="N10" s="243"/>
      <c r="O10" s="243"/>
      <c r="P10" s="243"/>
      <c r="Q10" s="243" t="s">
        <v>624</v>
      </c>
      <c r="R10" s="246">
        <v>1</v>
      </c>
      <c r="S10" s="243"/>
      <c r="T10" s="243"/>
      <c r="U10" s="243"/>
      <c r="V10" s="243"/>
      <c r="W10" s="243" t="s">
        <v>625</v>
      </c>
      <c r="X10" s="243"/>
      <c r="Y10" s="243"/>
      <c r="Z10" s="243"/>
      <c r="AA10" s="243"/>
      <c r="AB10" s="243"/>
      <c r="AC10" s="243"/>
      <c r="AD10" s="243"/>
      <c r="AE10" s="243"/>
      <c r="AF10" s="243"/>
      <c r="AG10" s="243"/>
      <c r="AH10" s="243" t="s">
        <v>106</v>
      </c>
      <c r="AI10" s="243" t="s">
        <v>623</v>
      </c>
      <c r="AJ10" s="243"/>
    </row>
    <row r="11" spans="2:36" ht="89.25" x14ac:dyDescent="0.2">
      <c r="B11" s="1267" t="s">
        <v>267</v>
      </c>
      <c r="C11" s="1269" t="s">
        <v>416</v>
      </c>
      <c r="D11" s="1263"/>
      <c r="E11" s="1263" t="s">
        <v>415</v>
      </c>
      <c r="F11" s="1263"/>
      <c r="G11" s="1263" t="s">
        <v>424</v>
      </c>
      <c r="H11" s="1263"/>
      <c r="I11" s="1263" t="s">
        <v>21</v>
      </c>
      <c r="J11" s="1263">
        <v>43</v>
      </c>
      <c r="K11" s="1263">
        <v>43</v>
      </c>
      <c r="L11" s="1263" t="s">
        <v>582</v>
      </c>
      <c r="M11" s="1263">
        <v>10</v>
      </c>
      <c r="N11" s="243"/>
      <c r="O11" s="243"/>
      <c r="P11" s="243"/>
      <c r="Q11" s="243" t="s">
        <v>626</v>
      </c>
      <c r="R11" s="246">
        <v>0.1</v>
      </c>
      <c r="S11" s="243"/>
      <c r="T11" s="243"/>
      <c r="U11" s="243"/>
      <c r="V11" s="243"/>
      <c r="W11" s="243" t="s">
        <v>627</v>
      </c>
      <c r="X11" s="243"/>
      <c r="Y11" s="243"/>
      <c r="Z11" s="1263" t="s">
        <v>628</v>
      </c>
      <c r="AA11" s="1263" t="s">
        <v>629</v>
      </c>
      <c r="AB11" s="244" t="s">
        <v>630</v>
      </c>
      <c r="AC11" s="244" t="s">
        <v>631</v>
      </c>
      <c r="AD11" s="245">
        <v>282097490</v>
      </c>
      <c r="AE11" s="247">
        <f t="shared" ref="AE11:AE15" si="0">AD11</f>
        <v>282097490</v>
      </c>
      <c r="AF11" s="53">
        <v>0</v>
      </c>
      <c r="AG11" s="246">
        <f>AF11/AE11</f>
        <v>0</v>
      </c>
      <c r="AH11" s="1265" t="s">
        <v>106</v>
      </c>
      <c r="AI11" s="1263" t="s">
        <v>623</v>
      </c>
      <c r="AJ11" s="1263"/>
    </row>
    <row r="12" spans="2:36" ht="89.25" x14ac:dyDescent="0.2">
      <c r="B12" s="1276"/>
      <c r="C12" s="1277"/>
      <c r="D12" s="1275"/>
      <c r="E12" s="1275"/>
      <c r="F12" s="1275"/>
      <c r="G12" s="1275"/>
      <c r="H12" s="1275"/>
      <c r="I12" s="1275"/>
      <c r="J12" s="1275"/>
      <c r="K12" s="1275"/>
      <c r="L12" s="1275"/>
      <c r="M12" s="1275"/>
      <c r="N12" s="243"/>
      <c r="O12" s="243"/>
      <c r="P12" s="243"/>
      <c r="Q12" s="243" t="s">
        <v>632</v>
      </c>
      <c r="R12" s="246">
        <v>0.1</v>
      </c>
      <c r="S12" s="243"/>
      <c r="T12" s="243"/>
      <c r="U12" s="243"/>
      <c r="V12" s="243"/>
      <c r="W12" s="243" t="s">
        <v>627</v>
      </c>
      <c r="X12" s="243"/>
      <c r="Y12" s="243"/>
      <c r="Z12" s="1275"/>
      <c r="AA12" s="1275"/>
      <c r="AB12" s="244" t="s">
        <v>633</v>
      </c>
      <c r="AC12" s="244" t="s">
        <v>634</v>
      </c>
      <c r="AD12" s="245">
        <v>3526218628</v>
      </c>
      <c r="AE12" s="247">
        <f t="shared" si="0"/>
        <v>3526218628</v>
      </c>
      <c r="AF12" s="53">
        <v>1282212058</v>
      </c>
      <c r="AG12" s="246">
        <f>AF12/AE12</f>
        <v>0.36362239363679066</v>
      </c>
      <c r="AH12" s="1278"/>
      <c r="AI12" s="1275"/>
      <c r="AJ12" s="1275"/>
    </row>
    <row r="13" spans="2:36" ht="76.5" x14ac:dyDescent="0.2">
      <c r="B13" s="1276"/>
      <c r="C13" s="1277"/>
      <c r="D13" s="1275"/>
      <c r="E13" s="1275"/>
      <c r="F13" s="1275"/>
      <c r="G13" s="1275"/>
      <c r="H13" s="1275"/>
      <c r="I13" s="1275"/>
      <c r="J13" s="1275"/>
      <c r="K13" s="1275"/>
      <c r="L13" s="1275"/>
      <c r="M13" s="1275"/>
      <c r="N13" s="243"/>
      <c r="O13" s="243"/>
      <c r="P13" s="243"/>
      <c r="Q13" s="243" t="s">
        <v>635</v>
      </c>
      <c r="R13" s="246">
        <v>0.1</v>
      </c>
      <c r="S13" s="243"/>
      <c r="T13" s="243"/>
      <c r="U13" s="243"/>
      <c r="V13" s="243"/>
      <c r="W13" s="243" t="s">
        <v>627</v>
      </c>
      <c r="X13" s="243"/>
      <c r="Y13" s="243"/>
      <c r="Z13" s="1275"/>
      <c r="AA13" s="1264"/>
      <c r="AB13" s="244" t="s">
        <v>636</v>
      </c>
      <c r="AC13" s="243" t="s">
        <v>637</v>
      </c>
      <c r="AD13" s="245">
        <v>143549385</v>
      </c>
      <c r="AE13" s="247">
        <f t="shared" si="0"/>
        <v>143549385</v>
      </c>
      <c r="AF13" s="53">
        <v>0</v>
      </c>
      <c r="AG13" s="246">
        <f>AF13/AE13</f>
        <v>0</v>
      </c>
      <c r="AH13" s="1278"/>
      <c r="AI13" s="1275"/>
      <c r="AJ13" s="1275"/>
    </row>
    <row r="14" spans="2:36" ht="63.75" x14ac:dyDescent="0.2">
      <c r="B14" s="1276"/>
      <c r="C14" s="1277"/>
      <c r="D14" s="1275"/>
      <c r="E14" s="1275"/>
      <c r="F14" s="1275"/>
      <c r="G14" s="1275"/>
      <c r="H14" s="1275"/>
      <c r="I14" s="1275"/>
      <c r="J14" s="1275"/>
      <c r="K14" s="1275"/>
      <c r="L14" s="1275"/>
      <c r="M14" s="1275"/>
      <c r="N14" s="243"/>
      <c r="O14" s="243"/>
      <c r="P14" s="243"/>
      <c r="Q14" s="243" t="s">
        <v>638</v>
      </c>
      <c r="R14" s="246">
        <v>0.1</v>
      </c>
      <c r="S14" s="243"/>
      <c r="T14" s="243"/>
      <c r="U14" s="243"/>
      <c r="V14" s="243"/>
      <c r="W14" s="243" t="s">
        <v>627</v>
      </c>
      <c r="X14" s="243"/>
      <c r="Y14" s="243"/>
      <c r="Z14" s="1275"/>
      <c r="AA14" s="1263" t="s">
        <v>639</v>
      </c>
      <c r="AB14" s="244" t="s">
        <v>640</v>
      </c>
      <c r="AC14" s="244" t="s">
        <v>641</v>
      </c>
      <c r="AD14" s="245">
        <v>289381451</v>
      </c>
      <c r="AE14" s="247">
        <f t="shared" si="0"/>
        <v>289381451</v>
      </c>
      <c r="AF14" s="53">
        <v>0</v>
      </c>
      <c r="AG14" s="246">
        <f>AF14/AE14</f>
        <v>0</v>
      </c>
      <c r="AH14" s="1278"/>
      <c r="AI14" s="1275"/>
      <c r="AJ14" s="1275"/>
    </row>
    <row r="15" spans="2:36" ht="51" x14ac:dyDescent="0.2">
      <c r="B15" s="1276"/>
      <c r="C15" s="1277"/>
      <c r="D15" s="1275"/>
      <c r="E15" s="1275"/>
      <c r="F15" s="1275"/>
      <c r="G15" s="1275"/>
      <c r="H15" s="1275"/>
      <c r="I15" s="1275"/>
      <c r="J15" s="1275"/>
      <c r="K15" s="1275"/>
      <c r="L15" s="1275"/>
      <c r="M15" s="1275"/>
      <c r="N15" s="243"/>
      <c r="O15" s="243"/>
      <c r="P15" s="243"/>
      <c r="Q15" s="243" t="s">
        <v>642</v>
      </c>
      <c r="R15" s="246">
        <v>0.1</v>
      </c>
      <c r="S15" s="243"/>
      <c r="T15" s="243"/>
      <c r="U15" s="243"/>
      <c r="V15" s="243"/>
      <c r="W15" s="243" t="s">
        <v>627</v>
      </c>
      <c r="X15" s="243"/>
      <c r="Y15" s="243"/>
      <c r="Z15" s="1275"/>
      <c r="AA15" s="1275"/>
      <c r="AB15" s="1292" t="s">
        <v>643</v>
      </c>
      <c r="AC15" s="1286" t="s">
        <v>644</v>
      </c>
      <c r="AD15" s="1293">
        <v>3617268196</v>
      </c>
      <c r="AE15" s="1295">
        <f t="shared" si="0"/>
        <v>3617268196</v>
      </c>
      <c r="AF15" s="1296">
        <v>0</v>
      </c>
      <c r="AG15" s="1281">
        <f>AF15/AE15</f>
        <v>0</v>
      </c>
      <c r="AH15" s="1278"/>
      <c r="AI15" s="1275"/>
      <c r="AJ15" s="1275"/>
    </row>
    <row r="16" spans="2:36" ht="38.25" x14ac:dyDescent="0.2">
      <c r="B16" s="1276"/>
      <c r="C16" s="1277"/>
      <c r="D16" s="1275"/>
      <c r="E16" s="1275"/>
      <c r="F16" s="1275"/>
      <c r="G16" s="1275"/>
      <c r="H16" s="1275"/>
      <c r="I16" s="1275"/>
      <c r="J16" s="1275"/>
      <c r="K16" s="1275"/>
      <c r="L16" s="1275"/>
      <c r="M16" s="1275"/>
      <c r="N16" s="243"/>
      <c r="O16" s="243"/>
      <c r="P16" s="243"/>
      <c r="Q16" s="243" t="s">
        <v>645</v>
      </c>
      <c r="R16" s="246">
        <v>0.1</v>
      </c>
      <c r="S16" s="243"/>
      <c r="T16" s="243"/>
      <c r="U16" s="243"/>
      <c r="V16" s="243"/>
      <c r="W16" s="243" t="s">
        <v>627</v>
      </c>
      <c r="X16" s="243"/>
      <c r="Y16" s="243"/>
      <c r="Z16" s="1275"/>
      <c r="AA16" s="1275"/>
      <c r="AB16" s="1292"/>
      <c r="AC16" s="1286"/>
      <c r="AD16" s="1293"/>
      <c r="AE16" s="1295"/>
      <c r="AF16" s="1297"/>
      <c r="AG16" s="1283"/>
      <c r="AH16" s="1278"/>
      <c r="AI16" s="1275"/>
      <c r="AJ16" s="1275"/>
    </row>
    <row r="17" spans="2:36" ht="51" x14ac:dyDescent="0.2">
      <c r="B17" s="1276"/>
      <c r="C17" s="1277"/>
      <c r="D17" s="1275"/>
      <c r="E17" s="1275"/>
      <c r="F17" s="1275"/>
      <c r="G17" s="1275"/>
      <c r="H17" s="1275"/>
      <c r="I17" s="1275"/>
      <c r="J17" s="1275"/>
      <c r="K17" s="1275"/>
      <c r="L17" s="1275"/>
      <c r="M17" s="1275"/>
      <c r="N17" s="243"/>
      <c r="O17" s="243"/>
      <c r="P17" s="243"/>
      <c r="Q17" s="243" t="s">
        <v>646</v>
      </c>
      <c r="R17" s="246">
        <v>0.1</v>
      </c>
      <c r="S17" s="243"/>
      <c r="T17" s="243"/>
      <c r="U17" s="243"/>
      <c r="V17" s="243"/>
      <c r="W17" s="243" t="s">
        <v>627</v>
      </c>
      <c r="X17" s="243"/>
      <c r="Y17" s="243"/>
      <c r="Z17" s="1275"/>
      <c r="AA17" s="1275"/>
      <c r="AB17" s="1271" t="s">
        <v>647</v>
      </c>
      <c r="AC17" s="1263" t="s">
        <v>648</v>
      </c>
      <c r="AD17" s="1273">
        <v>334156582</v>
      </c>
      <c r="AE17" s="1298">
        <f>AD17</f>
        <v>334156582</v>
      </c>
      <c r="AF17" s="1296">
        <v>0</v>
      </c>
      <c r="AG17" s="1281">
        <v>0</v>
      </c>
      <c r="AH17" s="1278"/>
      <c r="AI17" s="1275"/>
      <c r="AJ17" s="1264"/>
    </row>
    <row r="18" spans="2:36" ht="38.25" x14ac:dyDescent="0.2">
      <c r="B18" s="1276"/>
      <c r="C18" s="1277"/>
      <c r="D18" s="1275"/>
      <c r="E18" s="1275"/>
      <c r="F18" s="1275"/>
      <c r="G18" s="1275"/>
      <c r="H18" s="1275"/>
      <c r="I18" s="1275"/>
      <c r="J18" s="1275"/>
      <c r="K18" s="1275"/>
      <c r="L18" s="1275"/>
      <c r="M18" s="1275"/>
      <c r="N18" s="243"/>
      <c r="O18" s="243"/>
      <c r="P18" s="243"/>
      <c r="Q18" s="243" t="s">
        <v>649</v>
      </c>
      <c r="R18" s="246">
        <v>0.1</v>
      </c>
      <c r="S18" s="243"/>
      <c r="T18" s="243"/>
      <c r="U18" s="243"/>
      <c r="V18" s="243"/>
      <c r="W18" s="243" t="s">
        <v>627</v>
      </c>
      <c r="X18" s="243"/>
      <c r="Y18" s="243"/>
      <c r="Z18" s="1275"/>
      <c r="AA18" s="1275"/>
      <c r="AB18" s="1272"/>
      <c r="AC18" s="1264"/>
      <c r="AD18" s="1274"/>
      <c r="AE18" s="1299"/>
      <c r="AF18" s="1297"/>
      <c r="AG18" s="1283"/>
      <c r="AH18" s="1278"/>
      <c r="AI18" s="1275"/>
      <c r="AJ18" s="243"/>
    </row>
    <row r="19" spans="2:36" ht="51" x14ac:dyDescent="0.2">
      <c r="B19" s="1276"/>
      <c r="C19" s="1277"/>
      <c r="D19" s="1275"/>
      <c r="E19" s="1275"/>
      <c r="F19" s="1275"/>
      <c r="G19" s="1275"/>
      <c r="H19" s="1275"/>
      <c r="I19" s="1275"/>
      <c r="J19" s="1275"/>
      <c r="K19" s="1275"/>
      <c r="L19" s="1275"/>
      <c r="M19" s="1275"/>
      <c r="N19" s="243"/>
      <c r="O19" s="243"/>
      <c r="P19" s="243"/>
      <c r="Q19" s="243" t="s">
        <v>650</v>
      </c>
      <c r="R19" s="246">
        <v>0.1</v>
      </c>
      <c r="S19" s="243"/>
      <c r="T19" s="243"/>
      <c r="U19" s="243"/>
      <c r="V19" s="243"/>
      <c r="W19" s="243" t="s">
        <v>627</v>
      </c>
      <c r="X19" s="243"/>
      <c r="Y19" s="243"/>
      <c r="Z19" s="1275"/>
      <c r="AA19" s="1275"/>
      <c r="AB19" s="1271" t="s">
        <v>651</v>
      </c>
      <c r="AC19" s="1271" t="s">
        <v>652</v>
      </c>
      <c r="AD19" s="1273">
        <v>35497827</v>
      </c>
      <c r="AE19" s="1298">
        <f>AD19</f>
        <v>35497827</v>
      </c>
      <c r="AF19" s="1263">
        <v>0</v>
      </c>
      <c r="AG19" s="1281">
        <v>0</v>
      </c>
      <c r="AH19" s="1278"/>
      <c r="AI19" s="1275"/>
      <c r="AJ19" s="243"/>
    </row>
    <row r="20" spans="2:36" ht="51" x14ac:dyDescent="0.2">
      <c r="B20" s="1276"/>
      <c r="C20" s="1277"/>
      <c r="D20" s="1275"/>
      <c r="E20" s="1275"/>
      <c r="F20" s="1275"/>
      <c r="G20" s="1275"/>
      <c r="H20" s="1275"/>
      <c r="I20" s="1275"/>
      <c r="J20" s="1275"/>
      <c r="K20" s="1275"/>
      <c r="L20" s="1275"/>
      <c r="M20" s="1275"/>
      <c r="N20" s="243"/>
      <c r="O20" s="243"/>
      <c r="P20" s="243"/>
      <c r="Q20" s="243" t="s">
        <v>653</v>
      </c>
      <c r="R20" s="246">
        <v>0.1</v>
      </c>
      <c r="S20" s="243"/>
      <c r="T20" s="243"/>
      <c r="U20" s="243"/>
      <c r="V20" s="243"/>
      <c r="W20" s="243" t="s">
        <v>627</v>
      </c>
      <c r="X20" s="243"/>
      <c r="Y20" s="243"/>
      <c r="Z20" s="1264"/>
      <c r="AA20" s="1264"/>
      <c r="AB20" s="1272"/>
      <c r="AC20" s="1272"/>
      <c r="AD20" s="1274"/>
      <c r="AE20" s="1299"/>
      <c r="AF20" s="1264"/>
      <c r="AG20" s="1283"/>
      <c r="AH20" s="1266"/>
      <c r="AI20" s="1264"/>
      <c r="AJ20" s="243"/>
    </row>
    <row r="21" spans="2:36" ht="38.25" x14ac:dyDescent="0.2">
      <c r="B21" s="1267" t="s">
        <v>267</v>
      </c>
      <c r="C21" s="1269" t="s">
        <v>416</v>
      </c>
      <c r="D21" s="1263"/>
      <c r="E21" s="1263" t="s">
        <v>415</v>
      </c>
      <c r="F21" s="1263"/>
      <c r="G21" s="1263" t="s">
        <v>423</v>
      </c>
      <c r="H21" s="1263"/>
      <c r="I21" s="1263" t="s">
        <v>21</v>
      </c>
      <c r="J21" s="1263">
        <v>43</v>
      </c>
      <c r="K21" s="1263">
        <v>43</v>
      </c>
      <c r="L21" s="1263" t="s">
        <v>581</v>
      </c>
      <c r="M21" s="1263">
        <v>43</v>
      </c>
      <c r="N21" s="243"/>
      <c r="O21" s="243"/>
      <c r="P21" s="243"/>
      <c r="Q21" s="1263" t="s">
        <v>654</v>
      </c>
      <c r="R21" s="1281">
        <v>1</v>
      </c>
      <c r="S21" s="243"/>
      <c r="T21" s="243"/>
      <c r="U21" s="243"/>
      <c r="V21" s="243"/>
      <c r="W21" s="1263" t="s">
        <v>627</v>
      </c>
      <c r="X21" s="243"/>
      <c r="Y21" s="243"/>
      <c r="Z21" s="1263" t="s">
        <v>655</v>
      </c>
      <c r="AA21" s="238"/>
      <c r="AB21" s="244" t="s">
        <v>656</v>
      </c>
      <c r="AC21" s="244" t="s">
        <v>657</v>
      </c>
      <c r="AD21" s="245">
        <v>670000000</v>
      </c>
      <c r="AE21" s="247">
        <f t="shared" ref="AE21:AE25" si="1">AD21</f>
        <v>670000000</v>
      </c>
      <c r="AF21" s="53"/>
      <c r="AG21" s="246"/>
      <c r="AH21" s="1263" t="s">
        <v>106</v>
      </c>
      <c r="AI21" s="1263" t="s">
        <v>623</v>
      </c>
      <c r="AJ21" s="243"/>
    </row>
    <row r="22" spans="2:36" ht="38.25" x14ac:dyDescent="0.2">
      <c r="B22" s="1276"/>
      <c r="C22" s="1277"/>
      <c r="D22" s="1275"/>
      <c r="E22" s="1275"/>
      <c r="F22" s="1275"/>
      <c r="G22" s="1275"/>
      <c r="H22" s="1275"/>
      <c r="I22" s="1275"/>
      <c r="J22" s="1275"/>
      <c r="K22" s="1275"/>
      <c r="L22" s="1275"/>
      <c r="M22" s="1275"/>
      <c r="N22" s="243"/>
      <c r="O22" s="243"/>
      <c r="P22" s="243"/>
      <c r="Q22" s="1275"/>
      <c r="R22" s="1282"/>
      <c r="S22" s="243"/>
      <c r="T22" s="243"/>
      <c r="U22" s="243"/>
      <c r="V22" s="243"/>
      <c r="W22" s="1275"/>
      <c r="X22" s="243"/>
      <c r="Y22" s="243"/>
      <c r="Z22" s="1275"/>
      <c r="AA22" s="243" t="s">
        <v>658</v>
      </c>
      <c r="AB22" s="244" t="s">
        <v>659</v>
      </c>
      <c r="AC22" s="244" t="s">
        <v>660</v>
      </c>
      <c r="AD22" s="245">
        <v>406411136</v>
      </c>
      <c r="AE22" s="245">
        <f t="shared" si="1"/>
        <v>406411136</v>
      </c>
      <c r="AF22" s="243"/>
      <c r="AG22" s="243"/>
      <c r="AH22" s="1275"/>
      <c r="AI22" s="1275"/>
      <c r="AJ22" s="243"/>
    </row>
    <row r="23" spans="2:36" ht="102" x14ac:dyDescent="0.2">
      <c r="B23" s="1276"/>
      <c r="C23" s="1277"/>
      <c r="D23" s="1275"/>
      <c r="E23" s="1275"/>
      <c r="F23" s="1275"/>
      <c r="G23" s="1275"/>
      <c r="H23" s="1275"/>
      <c r="I23" s="1275"/>
      <c r="J23" s="1275"/>
      <c r="K23" s="1275"/>
      <c r="L23" s="1275"/>
      <c r="M23" s="1275"/>
      <c r="N23" s="243"/>
      <c r="O23" s="243"/>
      <c r="P23" s="243"/>
      <c r="Q23" s="1275"/>
      <c r="R23" s="1282"/>
      <c r="S23" s="243"/>
      <c r="T23" s="243"/>
      <c r="U23" s="243"/>
      <c r="V23" s="243"/>
      <c r="W23" s="1275"/>
      <c r="X23" s="243"/>
      <c r="Y23" s="243"/>
      <c r="Z23" s="1275"/>
      <c r="AA23" s="1263" t="s">
        <v>661</v>
      </c>
      <c r="AB23" s="244" t="s">
        <v>662</v>
      </c>
      <c r="AC23" s="244" t="s">
        <v>663</v>
      </c>
      <c r="AD23" s="245">
        <v>147662062</v>
      </c>
      <c r="AE23" s="245">
        <f t="shared" si="1"/>
        <v>147662062</v>
      </c>
      <c r="AF23" s="243"/>
      <c r="AG23" s="243"/>
      <c r="AH23" s="1275"/>
      <c r="AI23" s="1275"/>
      <c r="AJ23" s="243"/>
    </row>
    <row r="24" spans="2:36" ht="102" x14ac:dyDescent="0.2">
      <c r="B24" s="1276"/>
      <c r="C24" s="1277"/>
      <c r="D24" s="1275"/>
      <c r="E24" s="1275"/>
      <c r="F24" s="1275"/>
      <c r="G24" s="1275"/>
      <c r="H24" s="1275"/>
      <c r="I24" s="1275"/>
      <c r="J24" s="1275"/>
      <c r="K24" s="1275"/>
      <c r="L24" s="1275"/>
      <c r="M24" s="1275"/>
      <c r="N24" s="243"/>
      <c r="O24" s="243"/>
      <c r="P24" s="243"/>
      <c r="Q24" s="1275"/>
      <c r="R24" s="1282"/>
      <c r="S24" s="243"/>
      <c r="T24" s="243"/>
      <c r="U24" s="243"/>
      <c r="V24" s="243"/>
      <c r="W24" s="1275"/>
      <c r="X24" s="243"/>
      <c r="Y24" s="243"/>
      <c r="Z24" s="1275"/>
      <c r="AA24" s="1275"/>
      <c r="AB24" s="244" t="s">
        <v>664</v>
      </c>
      <c r="AC24" s="244" t="s">
        <v>665</v>
      </c>
      <c r="AD24" s="245">
        <v>85672670</v>
      </c>
      <c r="AE24" s="245">
        <f t="shared" si="1"/>
        <v>85672670</v>
      </c>
      <c r="AF24" s="243"/>
      <c r="AG24" s="243"/>
      <c r="AH24" s="1275"/>
      <c r="AI24" s="1275"/>
      <c r="AJ24" s="243"/>
    </row>
    <row r="25" spans="2:36" ht="63.75" x14ac:dyDescent="0.2">
      <c r="B25" s="1268"/>
      <c r="C25" s="1270"/>
      <c r="D25" s="1264"/>
      <c r="E25" s="1264"/>
      <c r="F25" s="1264"/>
      <c r="G25" s="1264"/>
      <c r="H25" s="1264"/>
      <c r="I25" s="1264"/>
      <c r="J25" s="1264"/>
      <c r="K25" s="1264"/>
      <c r="L25" s="1264"/>
      <c r="M25" s="1264"/>
      <c r="N25" s="243"/>
      <c r="O25" s="243"/>
      <c r="P25" s="243"/>
      <c r="Q25" s="1264"/>
      <c r="R25" s="1283"/>
      <c r="S25" s="243"/>
      <c r="T25" s="243"/>
      <c r="U25" s="243"/>
      <c r="V25" s="243"/>
      <c r="W25" s="1264"/>
      <c r="X25" s="243"/>
      <c r="Y25" s="243"/>
      <c r="Z25" s="1264"/>
      <c r="AA25" s="1264"/>
      <c r="AB25" s="244" t="s">
        <v>666</v>
      </c>
      <c r="AC25" s="244" t="s">
        <v>667</v>
      </c>
      <c r="AD25" s="245">
        <v>48570000</v>
      </c>
      <c r="AE25" s="245">
        <f t="shared" si="1"/>
        <v>48570000</v>
      </c>
      <c r="AF25" s="245">
        <v>18570000</v>
      </c>
      <c r="AG25" s="246">
        <f>AF25/AE25</f>
        <v>0.38233477455219272</v>
      </c>
      <c r="AH25" s="1264"/>
      <c r="AI25" s="1264"/>
      <c r="AJ25" s="243"/>
    </row>
    <row r="26" spans="2:36" ht="25.5" x14ac:dyDescent="0.2">
      <c r="B26" s="54" t="s">
        <v>267</v>
      </c>
      <c r="C26" s="55" t="s">
        <v>416</v>
      </c>
      <c r="D26" s="243"/>
      <c r="E26" s="243" t="s">
        <v>415</v>
      </c>
      <c r="F26" s="243"/>
      <c r="G26" s="243" t="s">
        <v>422</v>
      </c>
      <c r="H26" s="243"/>
      <c r="I26" s="243" t="s">
        <v>21</v>
      </c>
      <c r="J26" s="243">
        <v>27</v>
      </c>
      <c r="K26" s="243">
        <v>16</v>
      </c>
      <c r="L26" s="243" t="s">
        <v>582</v>
      </c>
      <c r="M26" s="51" t="s">
        <v>1042</v>
      </c>
      <c r="N26" s="243"/>
      <c r="O26" s="243"/>
      <c r="P26" s="243"/>
      <c r="Q26" s="243"/>
      <c r="R26" s="246"/>
      <c r="S26" s="243"/>
      <c r="T26" s="243"/>
      <c r="U26" s="243"/>
      <c r="V26" s="243"/>
      <c r="W26" s="243"/>
      <c r="X26" s="243"/>
      <c r="Y26" s="243"/>
      <c r="Z26" s="243"/>
      <c r="AA26" s="243"/>
      <c r="AB26" s="243"/>
      <c r="AC26" s="243"/>
      <c r="AD26" s="243"/>
      <c r="AE26" s="243"/>
      <c r="AF26" s="243"/>
      <c r="AG26" s="243"/>
      <c r="AH26" s="243" t="s">
        <v>106</v>
      </c>
      <c r="AI26" s="243"/>
      <c r="AJ26" s="243"/>
    </row>
    <row r="27" spans="2:36" ht="25.5" x14ac:dyDescent="0.2">
      <c r="B27" s="1267" t="s">
        <v>267</v>
      </c>
      <c r="C27" s="1269" t="s">
        <v>416</v>
      </c>
      <c r="D27" s="1263"/>
      <c r="E27" s="1263" t="s">
        <v>415</v>
      </c>
      <c r="F27" s="1263"/>
      <c r="G27" s="1263" t="s">
        <v>421</v>
      </c>
      <c r="H27" s="1263"/>
      <c r="I27" s="1263" t="s">
        <v>21</v>
      </c>
      <c r="J27" s="1263">
        <v>13</v>
      </c>
      <c r="K27" s="1263">
        <v>13</v>
      </c>
      <c r="L27" s="1263" t="s">
        <v>581</v>
      </c>
      <c r="M27" s="1263">
        <v>13</v>
      </c>
      <c r="N27" s="243"/>
      <c r="O27" s="243"/>
      <c r="P27" s="243"/>
      <c r="Q27" s="1263" t="s">
        <v>668</v>
      </c>
      <c r="R27" s="1281">
        <v>1</v>
      </c>
      <c r="S27" s="243"/>
      <c r="T27" s="243"/>
      <c r="U27" s="243"/>
      <c r="V27" s="243"/>
      <c r="W27" s="1263" t="s">
        <v>627</v>
      </c>
      <c r="X27" s="243"/>
      <c r="Y27" s="243"/>
      <c r="Z27" s="1263" t="s">
        <v>669</v>
      </c>
      <c r="AA27" s="1263" t="s">
        <v>670</v>
      </c>
      <c r="AB27" s="244" t="s">
        <v>671</v>
      </c>
      <c r="AC27" s="244" t="s">
        <v>672</v>
      </c>
      <c r="AD27" s="245">
        <v>1413783363</v>
      </c>
      <c r="AE27" s="245">
        <f t="shared" ref="AE27:AE33" si="2">AD27</f>
        <v>1413783363</v>
      </c>
      <c r="AF27" s="56">
        <v>641145042</v>
      </c>
      <c r="AG27" s="246">
        <f>AF27/AE27</f>
        <v>0.45349595898448836</v>
      </c>
      <c r="AH27" s="1263" t="s">
        <v>106</v>
      </c>
      <c r="AI27" s="1263" t="s">
        <v>623</v>
      </c>
      <c r="AJ27" s="243"/>
    </row>
    <row r="28" spans="2:36" ht="25.5" x14ac:dyDescent="0.2">
      <c r="B28" s="1268"/>
      <c r="C28" s="1270"/>
      <c r="D28" s="1264"/>
      <c r="E28" s="1264"/>
      <c r="F28" s="1264"/>
      <c r="G28" s="1264"/>
      <c r="H28" s="1264"/>
      <c r="I28" s="1264"/>
      <c r="J28" s="1264"/>
      <c r="K28" s="1264"/>
      <c r="L28" s="1264"/>
      <c r="M28" s="1264"/>
      <c r="N28" s="243"/>
      <c r="O28" s="243"/>
      <c r="P28" s="243"/>
      <c r="Q28" s="1264"/>
      <c r="R28" s="1283"/>
      <c r="S28" s="243"/>
      <c r="T28" s="243"/>
      <c r="U28" s="243"/>
      <c r="V28" s="243"/>
      <c r="W28" s="1264"/>
      <c r="X28" s="243"/>
      <c r="Y28" s="243"/>
      <c r="Z28" s="1264"/>
      <c r="AA28" s="1264"/>
      <c r="AB28" s="244" t="s">
        <v>673</v>
      </c>
      <c r="AC28" s="244" t="s">
        <v>674</v>
      </c>
      <c r="AD28" s="245">
        <v>1100000000</v>
      </c>
      <c r="AE28" s="245">
        <f t="shared" si="2"/>
        <v>1100000000</v>
      </c>
      <c r="AF28" s="56">
        <v>527843760</v>
      </c>
      <c r="AG28" s="246">
        <f>AF28/AE28</f>
        <v>0.47985796363636363</v>
      </c>
      <c r="AH28" s="1264"/>
      <c r="AI28" s="1264"/>
      <c r="AJ28" s="243"/>
    </row>
    <row r="29" spans="2:36" ht="25.5" x14ac:dyDescent="0.2">
      <c r="B29" s="1267" t="s">
        <v>267</v>
      </c>
      <c r="C29" s="1269" t="s">
        <v>416</v>
      </c>
      <c r="D29" s="1263"/>
      <c r="E29" s="1263" t="s">
        <v>415</v>
      </c>
      <c r="F29" s="1263"/>
      <c r="G29" s="1263" t="s">
        <v>420</v>
      </c>
      <c r="H29" s="1263"/>
      <c r="I29" s="1263" t="s">
        <v>21</v>
      </c>
      <c r="J29" s="1263">
        <v>13</v>
      </c>
      <c r="K29" s="1263">
        <v>13</v>
      </c>
      <c r="L29" s="1263" t="s">
        <v>581</v>
      </c>
      <c r="M29" s="1263">
        <v>13</v>
      </c>
      <c r="N29" s="243"/>
      <c r="O29" s="243"/>
      <c r="P29" s="243"/>
      <c r="Q29" s="1263" t="s">
        <v>675</v>
      </c>
      <c r="R29" s="1281">
        <v>1</v>
      </c>
      <c r="S29" s="243"/>
      <c r="T29" s="243"/>
      <c r="U29" s="243"/>
      <c r="V29" s="243"/>
      <c r="W29" s="1263" t="s">
        <v>627</v>
      </c>
      <c r="X29" s="243"/>
      <c r="Y29" s="243"/>
      <c r="Z29" s="1263" t="s">
        <v>669</v>
      </c>
      <c r="AA29" s="1263" t="s">
        <v>670</v>
      </c>
      <c r="AB29" s="244" t="s">
        <v>676</v>
      </c>
      <c r="AC29" s="244" t="s">
        <v>677</v>
      </c>
      <c r="AD29" s="245">
        <v>300000000</v>
      </c>
      <c r="AE29" s="247">
        <f t="shared" si="2"/>
        <v>300000000</v>
      </c>
      <c r="AF29" s="53">
        <v>145098978</v>
      </c>
      <c r="AG29" s="246">
        <f>AF29/AE29</f>
        <v>0.48366325999999998</v>
      </c>
      <c r="AH29" s="1263" t="s">
        <v>106</v>
      </c>
      <c r="AI29" s="1263" t="s">
        <v>623</v>
      </c>
      <c r="AJ29" s="243"/>
    </row>
    <row r="30" spans="2:36" ht="25.5" x14ac:dyDescent="0.2">
      <c r="B30" s="1276"/>
      <c r="C30" s="1277"/>
      <c r="D30" s="1275"/>
      <c r="E30" s="1275"/>
      <c r="F30" s="1275"/>
      <c r="G30" s="1275"/>
      <c r="H30" s="1275"/>
      <c r="I30" s="1275"/>
      <c r="J30" s="1275"/>
      <c r="K30" s="1275"/>
      <c r="L30" s="1275"/>
      <c r="M30" s="1275"/>
      <c r="N30" s="243"/>
      <c r="O30" s="243"/>
      <c r="P30" s="243"/>
      <c r="Q30" s="1275"/>
      <c r="R30" s="1282"/>
      <c r="S30" s="243"/>
      <c r="T30" s="243"/>
      <c r="U30" s="243"/>
      <c r="V30" s="243"/>
      <c r="W30" s="1275"/>
      <c r="X30" s="243"/>
      <c r="Y30" s="243"/>
      <c r="Z30" s="1275"/>
      <c r="AA30" s="1264"/>
      <c r="AB30" s="244" t="s">
        <v>678</v>
      </c>
      <c r="AC30" s="244" t="s">
        <v>679</v>
      </c>
      <c r="AD30" s="245">
        <v>412000000</v>
      </c>
      <c r="AE30" s="247">
        <f t="shared" si="2"/>
        <v>412000000</v>
      </c>
      <c r="AF30" s="53">
        <v>191086601.81999999</v>
      </c>
      <c r="AG30" s="246">
        <f>AF30/AE30</f>
        <v>0.46380243160194173</v>
      </c>
      <c r="AH30" s="1275"/>
      <c r="AI30" s="1275"/>
      <c r="AJ30" s="243"/>
    </row>
    <row r="31" spans="2:36" ht="38.25" x14ac:dyDescent="0.2">
      <c r="B31" s="1276"/>
      <c r="C31" s="1277"/>
      <c r="D31" s="1275"/>
      <c r="E31" s="1275"/>
      <c r="F31" s="1275"/>
      <c r="G31" s="1275"/>
      <c r="H31" s="1275"/>
      <c r="I31" s="1275"/>
      <c r="J31" s="1275"/>
      <c r="K31" s="1275"/>
      <c r="L31" s="1275"/>
      <c r="M31" s="1275"/>
      <c r="N31" s="243"/>
      <c r="O31" s="243"/>
      <c r="P31" s="243"/>
      <c r="Q31" s="1275"/>
      <c r="R31" s="1282"/>
      <c r="S31" s="243"/>
      <c r="T31" s="243"/>
      <c r="U31" s="243"/>
      <c r="V31" s="243"/>
      <c r="W31" s="1275"/>
      <c r="X31" s="243"/>
      <c r="Y31" s="243"/>
      <c r="Z31" s="1275"/>
      <c r="AA31" s="243" t="s">
        <v>680</v>
      </c>
      <c r="AB31" s="243" t="s">
        <v>681</v>
      </c>
      <c r="AC31" s="244" t="s">
        <v>682</v>
      </c>
      <c r="AD31" s="245">
        <v>80148857</v>
      </c>
      <c r="AE31" s="247">
        <f t="shared" si="2"/>
        <v>80148857</v>
      </c>
      <c r="AF31" s="243"/>
      <c r="AG31" s="243"/>
      <c r="AH31" s="1275"/>
      <c r="AI31" s="1275"/>
      <c r="AJ31" s="243"/>
    </row>
    <row r="32" spans="2:36" ht="38.25" x14ac:dyDescent="0.2">
      <c r="B32" s="1276"/>
      <c r="C32" s="1277"/>
      <c r="D32" s="1275"/>
      <c r="E32" s="1275"/>
      <c r="F32" s="1275"/>
      <c r="G32" s="1275"/>
      <c r="H32" s="1275"/>
      <c r="I32" s="1275"/>
      <c r="J32" s="1275"/>
      <c r="K32" s="1275"/>
      <c r="L32" s="1275"/>
      <c r="M32" s="1275"/>
      <c r="N32" s="243"/>
      <c r="O32" s="243"/>
      <c r="P32" s="243"/>
      <c r="Q32" s="1275"/>
      <c r="R32" s="1282"/>
      <c r="S32" s="243"/>
      <c r="T32" s="243"/>
      <c r="U32" s="243"/>
      <c r="V32" s="243"/>
      <c r="W32" s="1275"/>
      <c r="X32" s="243"/>
      <c r="Y32" s="243"/>
      <c r="Z32" s="1275"/>
      <c r="AA32" s="243" t="s">
        <v>680</v>
      </c>
      <c r="AB32" s="243" t="s">
        <v>683</v>
      </c>
      <c r="AC32" s="243" t="s">
        <v>684</v>
      </c>
      <c r="AD32" s="245">
        <v>377705</v>
      </c>
      <c r="AE32" s="247">
        <f t="shared" si="2"/>
        <v>377705</v>
      </c>
      <c r="AF32" s="243"/>
      <c r="AG32" s="243"/>
      <c r="AH32" s="1275"/>
      <c r="AI32" s="1275"/>
      <c r="AJ32" s="243"/>
    </row>
    <row r="33" spans="2:36" ht="38.25" x14ac:dyDescent="0.2">
      <c r="B33" s="1268"/>
      <c r="C33" s="1270"/>
      <c r="D33" s="1264"/>
      <c r="E33" s="1264"/>
      <c r="F33" s="1264"/>
      <c r="G33" s="1264"/>
      <c r="H33" s="1264"/>
      <c r="I33" s="1264"/>
      <c r="J33" s="1264"/>
      <c r="K33" s="1264"/>
      <c r="L33" s="1264"/>
      <c r="M33" s="1264"/>
      <c r="N33" s="243"/>
      <c r="O33" s="243"/>
      <c r="P33" s="243"/>
      <c r="Q33" s="1264"/>
      <c r="R33" s="1283"/>
      <c r="S33" s="243"/>
      <c r="T33" s="243"/>
      <c r="U33" s="243"/>
      <c r="V33" s="243"/>
      <c r="W33" s="1264"/>
      <c r="X33" s="243"/>
      <c r="Y33" s="243"/>
      <c r="Z33" s="1264"/>
      <c r="AA33" s="243" t="s">
        <v>680</v>
      </c>
      <c r="AB33" s="243" t="s">
        <v>685</v>
      </c>
      <c r="AC33" s="243" t="s">
        <v>686</v>
      </c>
      <c r="AD33" s="245">
        <v>2562333</v>
      </c>
      <c r="AE33" s="247">
        <f t="shared" si="2"/>
        <v>2562333</v>
      </c>
      <c r="AF33" s="243"/>
      <c r="AG33" s="243"/>
      <c r="AH33" s="1264"/>
      <c r="AI33" s="1264"/>
      <c r="AJ33" s="243"/>
    </row>
    <row r="34" spans="2:36" ht="25.5" x14ac:dyDescent="0.2">
      <c r="B34" s="54" t="s">
        <v>267</v>
      </c>
      <c r="C34" s="55" t="s">
        <v>367</v>
      </c>
      <c r="D34" s="243"/>
      <c r="E34" s="243" t="s">
        <v>374</v>
      </c>
      <c r="F34" s="243"/>
      <c r="G34" s="51" t="s">
        <v>373</v>
      </c>
      <c r="H34" s="243"/>
      <c r="I34" s="51" t="s">
        <v>21</v>
      </c>
      <c r="J34" s="51">
        <v>0</v>
      </c>
      <c r="K34" s="51">
        <v>1</v>
      </c>
      <c r="L34" s="243" t="s">
        <v>581</v>
      </c>
      <c r="M34" s="51" t="s">
        <v>1042</v>
      </c>
      <c r="N34" s="243"/>
      <c r="O34" s="243"/>
      <c r="P34" s="243"/>
      <c r="Q34" s="243"/>
      <c r="R34" s="246"/>
      <c r="S34" s="243"/>
      <c r="T34" s="243"/>
      <c r="U34" s="243"/>
      <c r="V34" s="243"/>
      <c r="W34" s="243"/>
      <c r="X34" s="243"/>
      <c r="Y34" s="243"/>
      <c r="Z34" s="243"/>
      <c r="AA34" s="243"/>
      <c r="AB34" s="243"/>
      <c r="AC34" s="243"/>
      <c r="AD34" s="243"/>
      <c r="AE34" s="243"/>
      <c r="AF34" s="243"/>
      <c r="AG34" s="243"/>
      <c r="AH34" s="57" t="s">
        <v>106</v>
      </c>
      <c r="AI34" s="243" t="s">
        <v>623</v>
      </c>
      <c r="AJ34" s="243"/>
    </row>
    <row r="35" spans="2:36" ht="25.5" x14ac:dyDescent="0.2">
      <c r="B35" s="54" t="s">
        <v>267</v>
      </c>
      <c r="C35" s="55" t="s">
        <v>355</v>
      </c>
      <c r="D35" s="243"/>
      <c r="E35" s="243" t="s">
        <v>359</v>
      </c>
      <c r="F35" s="243"/>
      <c r="G35" s="51" t="s">
        <v>361</v>
      </c>
      <c r="H35" s="243"/>
      <c r="I35" s="51" t="s">
        <v>21</v>
      </c>
      <c r="J35" s="51">
        <v>0</v>
      </c>
      <c r="K35" s="51">
        <v>1</v>
      </c>
      <c r="L35" s="243" t="s">
        <v>581</v>
      </c>
      <c r="M35" s="51" t="s">
        <v>1042</v>
      </c>
      <c r="N35" s="243"/>
      <c r="O35" s="243"/>
      <c r="P35" s="243"/>
      <c r="Q35" s="243"/>
      <c r="R35" s="246"/>
      <c r="S35" s="243"/>
      <c r="T35" s="243"/>
      <c r="U35" s="243"/>
      <c r="V35" s="243"/>
      <c r="W35" s="243"/>
      <c r="X35" s="243"/>
      <c r="Y35" s="243"/>
      <c r="Z35" s="243"/>
      <c r="AA35" s="243"/>
      <c r="AB35" s="243"/>
      <c r="AC35" s="243"/>
      <c r="AD35" s="243"/>
      <c r="AE35" s="243"/>
      <c r="AF35" s="243"/>
      <c r="AG35" s="243"/>
      <c r="AH35" s="51" t="s">
        <v>106</v>
      </c>
      <c r="AI35" s="243" t="s">
        <v>623</v>
      </c>
      <c r="AJ35" s="243"/>
    </row>
    <row r="36" spans="2:36" ht="25.5" x14ac:dyDescent="0.2">
      <c r="B36" s="54" t="s">
        <v>267</v>
      </c>
      <c r="C36" s="55" t="s">
        <v>355</v>
      </c>
      <c r="D36" s="243"/>
      <c r="E36" s="243" t="s">
        <v>359</v>
      </c>
      <c r="F36" s="243"/>
      <c r="G36" s="51" t="s">
        <v>360</v>
      </c>
      <c r="H36" s="243"/>
      <c r="I36" s="51" t="s">
        <v>21</v>
      </c>
      <c r="J36" s="51">
        <v>0</v>
      </c>
      <c r="K36" s="51">
        <v>1</v>
      </c>
      <c r="L36" s="243" t="s">
        <v>581</v>
      </c>
      <c r="M36" s="51" t="s">
        <v>1042</v>
      </c>
      <c r="N36" s="243"/>
      <c r="O36" s="243"/>
      <c r="P36" s="243"/>
      <c r="Q36" s="243"/>
      <c r="R36" s="246"/>
      <c r="S36" s="243"/>
      <c r="T36" s="243"/>
      <c r="U36" s="243"/>
      <c r="V36" s="243"/>
      <c r="W36" s="243"/>
      <c r="X36" s="243"/>
      <c r="Y36" s="243"/>
      <c r="Z36" s="243"/>
      <c r="AA36" s="243"/>
      <c r="AB36" s="243"/>
      <c r="AC36" s="243"/>
      <c r="AD36" s="243"/>
      <c r="AE36" s="243"/>
      <c r="AF36" s="243"/>
      <c r="AG36" s="243"/>
      <c r="AH36" s="51" t="s">
        <v>106</v>
      </c>
      <c r="AI36" s="243" t="s">
        <v>623</v>
      </c>
      <c r="AJ36" s="243"/>
    </row>
    <row r="37" spans="2:36" x14ac:dyDescent="0.2">
      <c r="B37" s="1267" t="s">
        <v>267</v>
      </c>
      <c r="C37" s="1269" t="s">
        <v>355</v>
      </c>
      <c r="D37" s="1263"/>
      <c r="E37" s="1263" t="s">
        <v>354</v>
      </c>
      <c r="F37" s="1263"/>
      <c r="G37" s="1265" t="s">
        <v>358</v>
      </c>
      <c r="H37" s="1263"/>
      <c r="I37" s="1265" t="s">
        <v>21</v>
      </c>
      <c r="J37" s="1265">
        <v>14</v>
      </c>
      <c r="K37" s="1265">
        <v>14</v>
      </c>
      <c r="L37" s="1263" t="s">
        <v>581</v>
      </c>
      <c r="M37" s="1263">
        <v>14</v>
      </c>
      <c r="N37" s="243"/>
      <c r="O37" s="243"/>
      <c r="P37" s="243"/>
      <c r="Q37" s="1290" t="s">
        <v>687</v>
      </c>
      <c r="R37" s="1281">
        <v>0.08</v>
      </c>
      <c r="S37" s="243"/>
      <c r="T37" s="243"/>
      <c r="U37" s="243"/>
      <c r="V37" s="243"/>
      <c r="W37" s="1263" t="s">
        <v>627</v>
      </c>
      <c r="X37" s="243"/>
      <c r="Y37" s="243"/>
      <c r="Z37" s="1286" t="s">
        <v>688</v>
      </c>
      <c r="AA37" s="1286" t="s">
        <v>689</v>
      </c>
      <c r="AB37" s="1286" t="s">
        <v>690</v>
      </c>
      <c r="AC37" s="1292" t="s">
        <v>691</v>
      </c>
      <c r="AD37" s="1293">
        <v>2850000000</v>
      </c>
      <c r="AE37" s="1293">
        <f>AD37-40527500</f>
        <v>2809472500</v>
      </c>
      <c r="AF37" s="1293">
        <v>1255881100</v>
      </c>
      <c r="AG37" s="1294">
        <f>AF37/AE37</f>
        <v>0.44701669085566775</v>
      </c>
      <c r="AH37" s="1265" t="s">
        <v>106</v>
      </c>
      <c r="AI37" s="1263" t="s">
        <v>623</v>
      </c>
      <c r="AJ37" s="243"/>
    </row>
    <row r="38" spans="2:36" x14ac:dyDescent="0.2">
      <c r="B38" s="1276"/>
      <c r="C38" s="1277"/>
      <c r="D38" s="1275"/>
      <c r="E38" s="1275"/>
      <c r="F38" s="1275"/>
      <c r="G38" s="1278"/>
      <c r="H38" s="1275"/>
      <c r="I38" s="1278"/>
      <c r="J38" s="1278"/>
      <c r="K38" s="1278"/>
      <c r="L38" s="1275"/>
      <c r="M38" s="1275"/>
      <c r="N38" s="243"/>
      <c r="O38" s="243"/>
      <c r="P38" s="243"/>
      <c r="Q38" s="1291"/>
      <c r="R38" s="1283"/>
      <c r="S38" s="243"/>
      <c r="T38" s="243"/>
      <c r="U38" s="243"/>
      <c r="V38" s="243"/>
      <c r="W38" s="1264"/>
      <c r="X38" s="243"/>
      <c r="Y38" s="243"/>
      <c r="Z38" s="1286"/>
      <c r="AA38" s="1286"/>
      <c r="AB38" s="1286"/>
      <c r="AC38" s="1292"/>
      <c r="AD38" s="1293"/>
      <c r="AE38" s="1293"/>
      <c r="AF38" s="1293"/>
      <c r="AG38" s="1294"/>
      <c r="AH38" s="1278"/>
      <c r="AI38" s="1275"/>
      <c r="AJ38" s="243"/>
    </row>
    <row r="39" spans="2:36" ht="51" x14ac:dyDescent="0.2">
      <c r="B39" s="1276"/>
      <c r="C39" s="1277"/>
      <c r="D39" s="1275"/>
      <c r="E39" s="1275"/>
      <c r="F39" s="1275"/>
      <c r="G39" s="1278"/>
      <c r="H39" s="1275"/>
      <c r="I39" s="1278"/>
      <c r="J39" s="1278"/>
      <c r="K39" s="1278"/>
      <c r="L39" s="1275"/>
      <c r="M39" s="1275"/>
      <c r="N39" s="243"/>
      <c r="O39" s="243"/>
      <c r="P39" s="243"/>
      <c r="Q39" s="58" t="s">
        <v>692</v>
      </c>
      <c r="R39" s="246">
        <v>0.08</v>
      </c>
      <c r="S39" s="243"/>
      <c r="T39" s="243"/>
      <c r="U39" s="243"/>
      <c r="V39" s="243"/>
      <c r="W39" s="243" t="s">
        <v>627</v>
      </c>
      <c r="X39" s="243"/>
      <c r="Y39" s="243"/>
      <c r="Z39" s="1286"/>
      <c r="AA39" s="1286"/>
      <c r="AB39" s="1286"/>
      <c r="AC39" s="1292"/>
      <c r="AD39" s="1293"/>
      <c r="AE39" s="1293"/>
      <c r="AF39" s="1293"/>
      <c r="AG39" s="1294"/>
      <c r="AH39" s="1278"/>
      <c r="AI39" s="1275"/>
      <c r="AJ39" s="243"/>
    </row>
    <row r="40" spans="2:36" ht="38.25" x14ac:dyDescent="0.2">
      <c r="B40" s="1276"/>
      <c r="C40" s="1277"/>
      <c r="D40" s="1275"/>
      <c r="E40" s="1275"/>
      <c r="F40" s="1275"/>
      <c r="G40" s="1278"/>
      <c r="H40" s="1275"/>
      <c r="I40" s="1278"/>
      <c r="J40" s="1278"/>
      <c r="K40" s="1278"/>
      <c r="L40" s="1275"/>
      <c r="M40" s="1275"/>
      <c r="N40" s="243"/>
      <c r="O40" s="243"/>
      <c r="P40" s="243"/>
      <c r="Q40" s="58" t="s">
        <v>693</v>
      </c>
      <c r="R40" s="246">
        <v>7.0000000000000007E-2</v>
      </c>
      <c r="S40" s="243"/>
      <c r="T40" s="243"/>
      <c r="U40" s="243"/>
      <c r="V40" s="243"/>
      <c r="W40" s="243" t="s">
        <v>627</v>
      </c>
      <c r="X40" s="243"/>
      <c r="Y40" s="243"/>
      <c r="Z40" s="1286"/>
      <c r="AA40" s="1286"/>
      <c r="AB40" s="1286"/>
      <c r="AC40" s="1292"/>
      <c r="AD40" s="1293"/>
      <c r="AE40" s="1293"/>
      <c r="AF40" s="1293"/>
      <c r="AG40" s="1294"/>
      <c r="AH40" s="1278"/>
      <c r="AI40" s="1275"/>
      <c r="AJ40" s="243"/>
    </row>
    <row r="41" spans="2:36" ht="63.75" x14ac:dyDescent="0.2">
      <c r="B41" s="1276"/>
      <c r="C41" s="1277"/>
      <c r="D41" s="1275"/>
      <c r="E41" s="1275"/>
      <c r="F41" s="1275"/>
      <c r="G41" s="1278"/>
      <c r="H41" s="1275"/>
      <c r="I41" s="1278"/>
      <c r="J41" s="1278"/>
      <c r="K41" s="1278"/>
      <c r="L41" s="1275"/>
      <c r="M41" s="1275"/>
      <c r="N41" s="243"/>
      <c r="O41" s="243"/>
      <c r="P41" s="243"/>
      <c r="Q41" s="58" t="s">
        <v>694</v>
      </c>
      <c r="R41" s="246">
        <v>7.0000000000000007E-2</v>
      </c>
      <c r="S41" s="243"/>
      <c r="T41" s="243"/>
      <c r="U41" s="243"/>
      <c r="V41" s="243"/>
      <c r="W41" s="243" t="s">
        <v>627</v>
      </c>
      <c r="X41" s="243"/>
      <c r="Y41" s="243"/>
      <c r="Z41" s="1286"/>
      <c r="AA41" s="1286"/>
      <c r="AB41" s="1286"/>
      <c r="AC41" s="1292"/>
      <c r="AD41" s="1293"/>
      <c r="AE41" s="1293"/>
      <c r="AF41" s="1293"/>
      <c r="AG41" s="1294"/>
      <c r="AH41" s="1278"/>
      <c r="AI41" s="1275"/>
      <c r="AJ41" s="243"/>
    </row>
    <row r="42" spans="2:36" ht="76.5" x14ac:dyDescent="0.2">
      <c r="B42" s="1276"/>
      <c r="C42" s="1277"/>
      <c r="D42" s="1275"/>
      <c r="E42" s="1275"/>
      <c r="F42" s="1275"/>
      <c r="G42" s="1278"/>
      <c r="H42" s="1275"/>
      <c r="I42" s="1278"/>
      <c r="J42" s="1278"/>
      <c r="K42" s="1278"/>
      <c r="L42" s="1275"/>
      <c r="M42" s="1275"/>
      <c r="N42" s="243"/>
      <c r="O42" s="243"/>
      <c r="P42" s="243"/>
      <c r="Q42" s="58" t="s">
        <v>695</v>
      </c>
      <c r="R42" s="246">
        <v>7.0000000000000007E-2</v>
      </c>
      <c r="S42" s="243"/>
      <c r="T42" s="243"/>
      <c r="U42" s="243"/>
      <c r="V42" s="243"/>
      <c r="W42" s="243" t="s">
        <v>627</v>
      </c>
      <c r="X42" s="243"/>
      <c r="Y42" s="243"/>
      <c r="Z42" s="1286"/>
      <c r="AA42" s="1286"/>
      <c r="AB42" s="1286"/>
      <c r="AC42" s="1292"/>
      <c r="AD42" s="1293"/>
      <c r="AE42" s="1293"/>
      <c r="AF42" s="1293"/>
      <c r="AG42" s="1294"/>
      <c r="AH42" s="1278"/>
      <c r="AI42" s="1275"/>
      <c r="AJ42" s="243"/>
    </row>
    <row r="43" spans="2:36" ht="51" x14ac:dyDescent="0.2">
      <c r="B43" s="1276"/>
      <c r="C43" s="1277"/>
      <c r="D43" s="1275"/>
      <c r="E43" s="1275"/>
      <c r="F43" s="1275"/>
      <c r="G43" s="1278"/>
      <c r="H43" s="1275"/>
      <c r="I43" s="1278"/>
      <c r="J43" s="1278"/>
      <c r="K43" s="1278"/>
      <c r="L43" s="1275"/>
      <c r="M43" s="1275"/>
      <c r="N43" s="243"/>
      <c r="O43" s="243"/>
      <c r="P43" s="243"/>
      <c r="Q43" s="58" t="s">
        <v>696</v>
      </c>
      <c r="R43" s="246">
        <v>7.0000000000000007E-2</v>
      </c>
      <c r="S43" s="243"/>
      <c r="T43" s="243"/>
      <c r="U43" s="243"/>
      <c r="V43" s="243"/>
      <c r="W43" s="243" t="s">
        <v>627</v>
      </c>
      <c r="X43" s="243"/>
      <c r="Y43" s="243"/>
      <c r="Z43" s="1286"/>
      <c r="AA43" s="1286"/>
      <c r="AB43" s="1286"/>
      <c r="AC43" s="1292"/>
      <c r="AD43" s="1293"/>
      <c r="AE43" s="1293"/>
      <c r="AF43" s="1293"/>
      <c r="AG43" s="1294"/>
      <c r="AH43" s="1278"/>
      <c r="AI43" s="1275"/>
      <c r="AJ43" s="243"/>
    </row>
    <row r="44" spans="2:36" ht="51" x14ac:dyDescent="0.2">
      <c r="B44" s="1276"/>
      <c r="C44" s="1277"/>
      <c r="D44" s="1275"/>
      <c r="E44" s="1275"/>
      <c r="F44" s="1275"/>
      <c r="G44" s="1278"/>
      <c r="H44" s="1275"/>
      <c r="I44" s="1278"/>
      <c r="J44" s="1278"/>
      <c r="K44" s="1278"/>
      <c r="L44" s="1275"/>
      <c r="M44" s="1275"/>
      <c r="N44" s="243"/>
      <c r="O44" s="243"/>
      <c r="P44" s="243"/>
      <c r="Q44" s="58" t="s">
        <v>697</v>
      </c>
      <c r="R44" s="246">
        <v>7.0000000000000007E-2</v>
      </c>
      <c r="S44" s="243"/>
      <c r="T44" s="243"/>
      <c r="U44" s="243"/>
      <c r="V44" s="243"/>
      <c r="W44" s="243" t="s">
        <v>627</v>
      </c>
      <c r="X44" s="243"/>
      <c r="Y44" s="243"/>
      <c r="Z44" s="1286"/>
      <c r="AA44" s="1286"/>
      <c r="AB44" s="1286"/>
      <c r="AC44" s="1292"/>
      <c r="AD44" s="1293"/>
      <c r="AE44" s="1293"/>
      <c r="AF44" s="1293"/>
      <c r="AG44" s="1294"/>
      <c r="AH44" s="1278"/>
      <c r="AI44" s="1275"/>
      <c r="AJ44" s="243"/>
    </row>
    <row r="45" spans="2:36" ht="63.75" x14ac:dyDescent="0.2">
      <c r="B45" s="1276"/>
      <c r="C45" s="1277"/>
      <c r="D45" s="1275"/>
      <c r="E45" s="1275"/>
      <c r="F45" s="1275"/>
      <c r="G45" s="1278"/>
      <c r="H45" s="1275"/>
      <c r="I45" s="1278"/>
      <c r="J45" s="1278"/>
      <c r="K45" s="1278"/>
      <c r="L45" s="1275"/>
      <c r="M45" s="1275"/>
      <c r="N45" s="243"/>
      <c r="O45" s="243"/>
      <c r="P45" s="243"/>
      <c r="Q45" s="58" t="s">
        <v>698</v>
      </c>
      <c r="R45" s="246">
        <v>7.0000000000000007E-2</v>
      </c>
      <c r="S45" s="243"/>
      <c r="T45" s="243"/>
      <c r="U45" s="243"/>
      <c r="V45" s="243"/>
      <c r="W45" s="243" t="s">
        <v>627</v>
      </c>
      <c r="X45" s="243"/>
      <c r="Y45" s="243"/>
      <c r="Z45" s="1286"/>
      <c r="AA45" s="1286" t="s">
        <v>699</v>
      </c>
      <c r="AB45" s="1263" t="s">
        <v>700</v>
      </c>
      <c r="AC45" s="1271" t="s">
        <v>701</v>
      </c>
      <c r="AD45" s="1273">
        <v>580000000</v>
      </c>
      <c r="AE45" s="1273">
        <f>AD45-580000000</f>
        <v>0</v>
      </c>
      <c r="AF45" s="1293"/>
      <c r="AG45" s="1294"/>
      <c r="AH45" s="1278"/>
      <c r="AI45" s="1275"/>
      <c r="AJ45" s="243"/>
    </row>
    <row r="46" spans="2:36" ht="38.25" x14ac:dyDescent="0.2">
      <c r="B46" s="1276"/>
      <c r="C46" s="1277"/>
      <c r="D46" s="1275"/>
      <c r="E46" s="1275"/>
      <c r="F46" s="1275"/>
      <c r="G46" s="1278"/>
      <c r="H46" s="1275"/>
      <c r="I46" s="1278"/>
      <c r="J46" s="1278"/>
      <c r="K46" s="1278"/>
      <c r="L46" s="1275"/>
      <c r="M46" s="1275"/>
      <c r="N46" s="243"/>
      <c r="O46" s="243"/>
      <c r="P46" s="243"/>
      <c r="Q46" s="58" t="s">
        <v>702</v>
      </c>
      <c r="R46" s="246">
        <v>7.0000000000000007E-2</v>
      </c>
      <c r="S46" s="243"/>
      <c r="T46" s="243"/>
      <c r="U46" s="243"/>
      <c r="V46" s="243"/>
      <c r="W46" s="243" t="s">
        <v>627</v>
      </c>
      <c r="X46" s="243"/>
      <c r="Y46" s="243"/>
      <c r="Z46" s="1286"/>
      <c r="AA46" s="1286"/>
      <c r="AB46" s="1275"/>
      <c r="AC46" s="1279"/>
      <c r="AD46" s="1280"/>
      <c r="AE46" s="1280"/>
      <c r="AF46" s="1293"/>
      <c r="AG46" s="1294"/>
      <c r="AH46" s="1278"/>
      <c r="AI46" s="1275"/>
      <c r="AJ46" s="243"/>
    </row>
    <row r="47" spans="2:36" ht="38.25" x14ac:dyDescent="0.2">
      <c r="B47" s="1276"/>
      <c r="C47" s="1277"/>
      <c r="D47" s="1275"/>
      <c r="E47" s="1275"/>
      <c r="F47" s="1275"/>
      <c r="G47" s="1278"/>
      <c r="H47" s="1275"/>
      <c r="I47" s="1278"/>
      <c r="J47" s="1278"/>
      <c r="K47" s="1278"/>
      <c r="L47" s="1275"/>
      <c r="M47" s="1275"/>
      <c r="N47" s="243"/>
      <c r="O47" s="243"/>
      <c r="P47" s="243"/>
      <c r="Q47" s="58" t="s">
        <v>703</v>
      </c>
      <c r="R47" s="246">
        <v>7.0000000000000007E-2</v>
      </c>
      <c r="S47" s="243"/>
      <c r="T47" s="243"/>
      <c r="U47" s="243"/>
      <c r="V47" s="243"/>
      <c r="W47" s="243" t="s">
        <v>627</v>
      </c>
      <c r="X47" s="243"/>
      <c r="Y47" s="243"/>
      <c r="Z47" s="1286"/>
      <c r="AA47" s="1286"/>
      <c r="AB47" s="1275"/>
      <c r="AC47" s="1279"/>
      <c r="AD47" s="1280"/>
      <c r="AE47" s="1280"/>
      <c r="AF47" s="1293"/>
      <c r="AG47" s="1294"/>
      <c r="AH47" s="1278"/>
      <c r="AI47" s="1275"/>
      <c r="AJ47" s="243"/>
    </row>
    <row r="48" spans="2:36" ht="89.25" x14ac:dyDescent="0.2">
      <c r="B48" s="1276"/>
      <c r="C48" s="1277"/>
      <c r="D48" s="1275"/>
      <c r="E48" s="1275"/>
      <c r="F48" s="1275"/>
      <c r="G48" s="1278"/>
      <c r="H48" s="1275"/>
      <c r="I48" s="1278"/>
      <c r="J48" s="1278"/>
      <c r="K48" s="1278"/>
      <c r="L48" s="1275"/>
      <c r="M48" s="1275"/>
      <c r="N48" s="243"/>
      <c r="O48" s="243"/>
      <c r="P48" s="243"/>
      <c r="Q48" s="58" t="s">
        <v>704</v>
      </c>
      <c r="R48" s="246">
        <v>7.0000000000000007E-2</v>
      </c>
      <c r="S48" s="243"/>
      <c r="T48" s="243"/>
      <c r="U48" s="243"/>
      <c r="V48" s="243"/>
      <c r="W48" s="243" t="s">
        <v>627</v>
      </c>
      <c r="X48" s="243"/>
      <c r="Y48" s="243"/>
      <c r="Z48" s="1286"/>
      <c r="AA48" s="1286"/>
      <c r="AB48" s="1275"/>
      <c r="AC48" s="1279"/>
      <c r="AD48" s="1280"/>
      <c r="AE48" s="1280"/>
      <c r="AF48" s="1293"/>
      <c r="AG48" s="1294"/>
      <c r="AH48" s="1278"/>
      <c r="AI48" s="1275"/>
      <c r="AJ48" s="243"/>
    </row>
    <row r="49" spans="2:36" ht="51" x14ac:dyDescent="0.2">
      <c r="B49" s="1276"/>
      <c r="C49" s="1277"/>
      <c r="D49" s="1275"/>
      <c r="E49" s="1275"/>
      <c r="F49" s="1275"/>
      <c r="G49" s="1278"/>
      <c r="H49" s="1275"/>
      <c r="I49" s="1278"/>
      <c r="J49" s="1278"/>
      <c r="K49" s="1278"/>
      <c r="L49" s="1275"/>
      <c r="M49" s="1275"/>
      <c r="N49" s="243"/>
      <c r="O49" s="243"/>
      <c r="P49" s="243"/>
      <c r="Q49" s="58" t="s">
        <v>705</v>
      </c>
      <c r="R49" s="246">
        <v>7.0000000000000007E-2</v>
      </c>
      <c r="S49" s="243"/>
      <c r="T49" s="243"/>
      <c r="U49" s="243"/>
      <c r="V49" s="243"/>
      <c r="W49" s="243" t="s">
        <v>627</v>
      </c>
      <c r="X49" s="243"/>
      <c r="Y49" s="243"/>
      <c r="Z49" s="1286"/>
      <c r="AA49" s="1286"/>
      <c r="AB49" s="1275"/>
      <c r="AC49" s="1279"/>
      <c r="AD49" s="1280"/>
      <c r="AE49" s="1280"/>
      <c r="AF49" s="1293"/>
      <c r="AG49" s="1294"/>
      <c r="AH49" s="1278"/>
      <c r="AI49" s="1275"/>
      <c r="AJ49" s="243"/>
    </row>
    <row r="50" spans="2:36" x14ac:dyDescent="0.2">
      <c r="B50" s="1276"/>
      <c r="C50" s="1277"/>
      <c r="D50" s="1275"/>
      <c r="E50" s="1275"/>
      <c r="F50" s="1275"/>
      <c r="G50" s="1278"/>
      <c r="H50" s="1275"/>
      <c r="I50" s="1278"/>
      <c r="J50" s="1278"/>
      <c r="K50" s="1278"/>
      <c r="L50" s="1275"/>
      <c r="M50" s="1275"/>
      <c r="N50" s="243"/>
      <c r="O50" s="243"/>
      <c r="P50" s="243"/>
      <c r="Q50" s="1290" t="s">
        <v>706</v>
      </c>
      <c r="R50" s="1281">
        <v>7.0000000000000007E-2</v>
      </c>
      <c r="S50" s="243"/>
      <c r="T50" s="243"/>
      <c r="U50" s="243"/>
      <c r="V50" s="243"/>
      <c r="W50" s="243" t="s">
        <v>627</v>
      </c>
      <c r="X50" s="243"/>
      <c r="Y50" s="243"/>
      <c r="Z50" s="1286"/>
      <c r="AA50" s="1286"/>
      <c r="AB50" s="1275"/>
      <c r="AC50" s="1279"/>
      <c r="AD50" s="1280"/>
      <c r="AE50" s="1280"/>
      <c r="AF50" s="1293"/>
      <c r="AG50" s="1294"/>
      <c r="AH50" s="1278"/>
      <c r="AI50" s="1275"/>
      <c r="AJ50" s="243"/>
    </row>
    <row r="51" spans="2:36" x14ac:dyDescent="0.2">
      <c r="B51" s="1276"/>
      <c r="C51" s="1277"/>
      <c r="D51" s="1275"/>
      <c r="E51" s="1275"/>
      <c r="F51" s="1275"/>
      <c r="G51" s="1278"/>
      <c r="H51" s="1275"/>
      <c r="I51" s="1278"/>
      <c r="J51" s="1278"/>
      <c r="K51" s="1278"/>
      <c r="L51" s="1275"/>
      <c r="M51" s="1275"/>
      <c r="N51" s="243"/>
      <c r="O51" s="243"/>
      <c r="P51" s="243"/>
      <c r="Q51" s="1291"/>
      <c r="R51" s="1283"/>
      <c r="S51" s="243"/>
      <c r="T51" s="243"/>
      <c r="U51" s="243"/>
      <c r="V51" s="243"/>
      <c r="W51" s="243" t="s">
        <v>627</v>
      </c>
      <c r="X51" s="243"/>
      <c r="Y51" s="243"/>
      <c r="Z51" s="1286"/>
      <c r="AA51" s="1286"/>
      <c r="AB51" s="1275"/>
      <c r="AC51" s="1279"/>
      <c r="AD51" s="1280"/>
      <c r="AE51" s="1280"/>
      <c r="AF51" s="1293"/>
      <c r="AG51" s="1294"/>
      <c r="AH51" s="1278"/>
      <c r="AI51" s="1275"/>
      <c r="AJ51" s="243"/>
    </row>
    <row r="52" spans="2:36" ht="51" x14ac:dyDescent="0.2">
      <c r="B52" s="1276"/>
      <c r="C52" s="1277"/>
      <c r="D52" s="239"/>
      <c r="E52" s="1275"/>
      <c r="F52" s="239"/>
      <c r="G52" s="1266"/>
      <c r="H52" s="239"/>
      <c r="I52" s="1266"/>
      <c r="J52" s="1266"/>
      <c r="K52" s="1266"/>
      <c r="L52" s="1264"/>
      <c r="M52" s="1264"/>
      <c r="N52" s="243"/>
      <c r="O52" s="243"/>
      <c r="P52" s="243"/>
      <c r="Q52" s="58" t="s">
        <v>707</v>
      </c>
      <c r="R52" s="240">
        <v>7.0000000000000007E-2</v>
      </c>
      <c r="S52" s="243"/>
      <c r="T52" s="243"/>
      <c r="U52" s="243"/>
      <c r="V52" s="243"/>
      <c r="W52" s="243" t="s">
        <v>627</v>
      </c>
      <c r="X52" s="243"/>
      <c r="Y52" s="243"/>
      <c r="Z52" s="1286"/>
      <c r="AA52" s="1286"/>
      <c r="AB52" s="1264"/>
      <c r="AC52" s="1272"/>
      <c r="AD52" s="1274"/>
      <c r="AE52" s="1274"/>
      <c r="AF52" s="1293"/>
      <c r="AG52" s="1294"/>
      <c r="AH52" s="1266"/>
      <c r="AI52" s="1264"/>
      <c r="AJ52" s="243"/>
    </row>
    <row r="53" spans="2:36" ht="76.5" x14ac:dyDescent="0.2">
      <c r="B53" s="1267" t="s">
        <v>267</v>
      </c>
      <c r="C53" s="1269" t="s">
        <v>355</v>
      </c>
      <c r="D53" s="1275"/>
      <c r="E53" s="1263" t="s">
        <v>354</v>
      </c>
      <c r="F53" s="1275"/>
      <c r="G53" s="1265" t="s">
        <v>357</v>
      </c>
      <c r="H53" s="1263"/>
      <c r="I53" s="1265" t="s">
        <v>21</v>
      </c>
      <c r="J53" s="1265">
        <v>1</v>
      </c>
      <c r="K53" s="1265">
        <v>1</v>
      </c>
      <c r="L53" s="1263" t="s">
        <v>581</v>
      </c>
      <c r="M53" s="1263">
        <v>1</v>
      </c>
      <c r="N53" s="243"/>
      <c r="O53" s="243"/>
      <c r="P53" s="243"/>
      <c r="Q53" s="243" t="s">
        <v>708</v>
      </c>
      <c r="R53" s="246">
        <v>0.8</v>
      </c>
      <c r="S53" s="243"/>
      <c r="T53" s="243"/>
      <c r="U53" s="243"/>
      <c r="V53" s="243"/>
      <c r="W53" s="243" t="s">
        <v>627</v>
      </c>
      <c r="X53" s="243"/>
      <c r="Y53" s="243"/>
      <c r="Z53" s="1263" t="s">
        <v>709</v>
      </c>
      <c r="AA53" s="243" t="s">
        <v>710</v>
      </c>
      <c r="AB53" s="244" t="s">
        <v>711</v>
      </c>
      <c r="AC53" s="243" t="s">
        <v>712</v>
      </c>
      <c r="AD53" s="56">
        <v>32141810317.799999</v>
      </c>
      <c r="AE53" s="56">
        <f>AD53</f>
        <v>32141810317.799999</v>
      </c>
      <c r="AF53" s="245">
        <v>19465438965</v>
      </c>
      <c r="AG53" s="246">
        <f>AF53/AE53</f>
        <v>0.60561115794464515</v>
      </c>
      <c r="AH53" s="1265" t="s">
        <v>106</v>
      </c>
      <c r="AI53" s="1263" t="s">
        <v>623</v>
      </c>
      <c r="AJ53" s="243"/>
    </row>
    <row r="54" spans="2:36" ht="25.5" x14ac:dyDescent="0.2">
      <c r="B54" s="1268"/>
      <c r="C54" s="1270"/>
      <c r="D54" s="1264"/>
      <c r="E54" s="1264"/>
      <c r="F54" s="1264"/>
      <c r="G54" s="1266"/>
      <c r="H54" s="1264"/>
      <c r="I54" s="1266"/>
      <c r="J54" s="1266"/>
      <c r="K54" s="1266"/>
      <c r="L54" s="1264"/>
      <c r="M54" s="1264"/>
      <c r="N54" s="243"/>
      <c r="O54" s="243"/>
      <c r="P54" s="243"/>
      <c r="Q54" s="243" t="s">
        <v>713</v>
      </c>
      <c r="R54" s="246">
        <v>0.2</v>
      </c>
      <c r="S54" s="243"/>
      <c r="T54" s="243"/>
      <c r="U54" s="243"/>
      <c r="V54" s="243"/>
      <c r="W54" s="243" t="s">
        <v>627</v>
      </c>
      <c r="X54" s="243"/>
      <c r="Y54" s="243"/>
      <c r="Z54" s="1275"/>
      <c r="AA54" s="243" t="s">
        <v>710</v>
      </c>
      <c r="AB54" s="244" t="s">
        <v>714</v>
      </c>
      <c r="AC54" s="244" t="s">
        <v>715</v>
      </c>
      <c r="AD54" s="56">
        <v>7702781700</v>
      </c>
      <c r="AE54" s="56">
        <f>AD54</f>
        <v>7702781700</v>
      </c>
      <c r="AF54" s="245">
        <v>4318928899</v>
      </c>
      <c r="AG54" s="246">
        <f>AF54/AE54</f>
        <v>0.56069729965215032</v>
      </c>
      <c r="AH54" s="1266"/>
      <c r="AI54" s="1264"/>
      <c r="AJ54" s="243"/>
    </row>
    <row r="55" spans="2:36" ht="25.5" x14ac:dyDescent="0.2">
      <c r="B55" s="54" t="s">
        <v>267</v>
      </c>
      <c r="C55" s="55" t="s">
        <v>355</v>
      </c>
      <c r="D55" s="243"/>
      <c r="E55" s="243" t="s">
        <v>354</v>
      </c>
      <c r="F55" s="243"/>
      <c r="G55" s="51" t="s">
        <v>356</v>
      </c>
      <c r="H55" s="243"/>
      <c r="I55" s="51" t="s">
        <v>21</v>
      </c>
      <c r="J55" s="51">
        <v>0</v>
      </c>
      <c r="K55" s="51">
        <v>1</v>
      </c>
      <c r="L55" s="243" t="s">
        <v>581</v>
      </c>
      <c r="M55" s="51" t="s">
        <v>1042</v>
      </c>
      <c r="N55" s="243"/>
      <c r="O55" s="243"/>
      <c r="P55" s="243"/>
      <c r="Q55" s="243"/>
      <c r="R55" s="246"/>
      <c r="S55" s="243"/>
      <c r="T55" s="243"/>
      <c r="U55" s="243"/>
      <c r="V55" s="243"/>
      <c r="W55" s="243"/>
      <c r="X55" s="243"/>
      <c r="Y55" s="243"/>
      <c r="Z55" s="243"/>
      <c r="AA55" s="243"/>
      <c r="AB55" s="243"/>
      <c r="AC55" s="243"/>
      <c r="AD55" s="243"/>
      <c r="AE55" s="243"/>
      <c r="AF55" s="243"/>
      <c r="AG55" s="243"/>
      <c r="AH55" s="51" t="s">
        <v>106</v>
      </c>
      <c r="AI55" s="243" t="s">
        <v>623</v>
      </c>
      <c r="AJ55" s="243"/>
    </row>
    <row r="56" spans="2:36" ht="38.25" x14ac:dyDescent="0.2">
      <c r="B56" s="54" t="s">
        <v>267</v>
      </c>
      <c r="C56" s="55" t="s">
        <v>355</v>
      </c>
      <c r="D56" s="243"/>
      <c r="E56" s="243" t="s">
        <v>354</v>
      </c>
      <c r="F56" s="243"/>
      <c r="G56" s="51" t="s">
        <v>353</v>
      </c>
      <c r="H56" s="243"/>
      <c r="I56" s="51" t="s">
        <v>21</v>
      </c>
      <c r="J56" s="51">
        <v>0</v>
      </c>
      <c r="K56" s="51">
        <v>13</v>
      </c>
      <c r="L56" s="243" t="s">
        <v>581</v>
      </c>
      <c r="M56" s="51" t="s">
        <v>1042</v>
      </c>
      <c r="N56" s="243"/>
      <c r="O56" s="243"/>
      <c r="P56" s="243"/>
      <c r="Q56" s="243"/>
      <c r="R56" s="246"/>
      <c r="S56" s="243"/>
      <c r="T56" s="243"/>
      <c r="U56" s="243"/>
      <c r="V56" s="243"/>
      <c r="W56" s="243"/>
      <c r="X56" s="243"/>
      <c r="Y56" s="243"/>
      <c r="Z56" s="243"/>
      <c r="AA56" s="243"/>
      <c r="AB56" s="243"/>
      <c r="AC56" s="243"/>
      <c r="AD56" s="243"/>
      <c r="AE56" s="243"/>
      <c r="AF56" s="243"/>
      <c r="AG56" s="243"/>
      <c r="AH56" s="51" t="s">
        <v>106</v>
      </c>
      <c r="AI56" s="243" t="s">
        <v>623</v>
      </c>
      <c r="AJ56" s="243"/>
    </row>
    <row r="57" spans="2:36" ht="51" x14ac:dyDescent="0.2">
      <c r="B57" s="54" t="s">
        <v>267</v>
      </c>
      <c r="C57" s="55" t="s">
        <v>346</v>
      </c>
      <c r="D57" s="243"/>
      <c r="E57" s="243" t="s">
        <v>345</v>
      </c>
      <c r="F57" s="243"/>
      <c r="G57" s="51" t="s">
        <v>352</v>
      </c>
      <c r="H57" s="243"/>
      <c r="I57" s="51" t="s">
        <v>21</v>
      </c>
      <c r="J57" s="51">
        <v>1500</v>
      </c>
      <c r="K57" s="51">
        <v>1300</v>
      </c>
      <c r="L57" s="243" t="s">
        <v>582</v>
      </c>
      <c r="M57" s="243">
        <v>550</v>
      </c>
      <c r="N57" s="243"/>
      <c r="O57" s="243"/>
      <c r="P57" s="243"/>
      <c r="Q57" s="51" t="s">
        <v>716</v>
      </c>
      <c r="R57" s="246">
        <v>1</v>
      </c>
      <c r="S57" s="243"/>
      <c r="T57" s="243"/>
      <c r="U57" s="243"/>
      <c r="V57" s="243"/>
      <c r="W57" s="243" t="s">
        <v>627</v>
      </c>
      <c r="X57" s="243"/>
      <c r="Y57" s="243"/>
      <c r="Z57" s="243"/>
      <c r="AA57" s="243"/>
      <c r="AB57" s="243"/>
      <c r="AC57" s="243"/>
      <c r="AD57" s="243"/>
      <c r="AE57" s="243"/>
      <c r="AF57" s="243"/>
      <c r="AG57" s="243"/>
      <c r="AH57" s="51" t="s">
        <v>106</v>
      </c>
      <c r="AI57" s="243" t="s">
        <v>623</v>
      </c>
      <c r="AJ57" s="243"/>
    </row>
    <row r="58" spans="2:36" ht="204" x14ac:dyDescent="0.2">
      <c r="B58" s="54" t="s">
        <v>267</v>
      </c>
      <c r="C58" s="55" t="s">
        <v>346</v>
      </c>
      <c r="D58" s="243"/>
      <c r="E58" s="243" t="s">
        <v>345</v>
      </c>
      <c r="F58" s="243"/>
      <c r="G58" s="51" t="s">
        <v>351</v>
      </c>
      <c r="H58" s="243"/>
      <c r="I58" s="51" t="s">
        <v>21</v>
      </c>
      <c r="J58" s="51">
        <v>789</v>
      </c>
      <c r="K58" s="51">
        <v>1000</v>
      </c>
      <c r="L58" s="243" t="s">
        <v>582</v>
      </c>
      <c r="M58" s="243">
        <v>600</v>
      </c>
      <c r="N58" s="243"/>
      <c r="O58" s="243"/>
      <c r="P58" s="243"/>
      <c r="Q58" s="243" t="s">
        <v>717</v>
      </c>
      <c r="R58" s="246">
        <v>1</v>
      </c>
      <c r="S58" s="243"/>
      <c r="T58" s="243"/>
      <c r="U58" s="243"/>
      <c r="V58" s="243"/>
      <c r="W58" s="59" t="s">
        <v>627</v>
      </c>
      <c r="X58" s="243"/>
      <c r="Y58" s="243"/>
      <c r="Z58" s="237" t="s">
        <v>718</v>
      </c>
      <c r="AA58" s="60" t="s">
        <v>719</v>
      </c>
      <c r="AB58" s="61" t="s">
        <v>720</v>
      </c>
      <c r="AC58" s="61" t="s">
        <v>721</v>
      </c>
      <c r="AD58" s="62">
        <v>450000000</v>
      </c>
      <c r="AE58" s="62">
        <f>AD58</f>
        <v>450000000</v>
      </c>
      <c r="AF58" s="60">
        <v>0</v>
      </c>
      <c r="AG58" s="63">
        <f>AF58/AE58</f>
        <v>0</v>
      </c>
      <c r="AH58" s="64" t="s">
        <v>106</v>
      </c>
      <c r="AI58" s="60" t="s">
        <v>623</v>
      </c>
      <c r="AJ58" s="243"/>
    </row>
    <row r="59" spans="2:36" ht="38.25" x14ac:dyDescent="0.2">
      <c r="B59" s="54" t="s">
        <v>267</v>
      </c>
      <c r="C59" s="55" t="s">
        <v>346</v>
      </c>
      <c r="D59" s="243"/>
      <c r="E59" s="243" t="s">
        <v>345</v>
      </c>
      <c r="F59" s="243"/>
      <c r="G59" s="51" t="s">
        <v>350</v>
      </c>
      <c r="H59" s="243"/>
      <c r="I59" s="51" t="s">
        <v>21</v>
      </c>
      <c r="J59" s="51">
        <v>2</v>
      </c>
      <c r="K59" s="51">
        <v>1</v>
      </c>
      <c r="L59" s="243" t="s">
        <v>581</v>
      </c>
      <c r="M59" s="243">
        <v>1</v>
      </c>
      <c r="N59" s="243"/>
      <c r="O59" s="243"/>
      <c r="P59" s="243"/>
      <c r="Q59" s="243" t="s">
        <v>722</v>
      </c>
      <c r="R59" s="246">
        <v>1</v>
      </c>
      <c r="S59" s="243"/>
      <c r="T59" s="243"/>
      <c r="U59" s="243"/>
      <c r="V59" s="243"/>
      <c r="W59" s="59" t="s">
        <v>627</v>
      </c>
      <c r="X59" s="243"/>
      <c r="Y59" s="243"/>
      <c r="Z59" s="60"/>
      <c r="AA59" s="60"/>
      <c r="AB59" s="61"/>
      <c r="AC59" s="61"/>
      <c r="AD59" s="62"/>
      <c r="AE59" s="62"/>
      <c r="AF59" s="60"/>
      <c r="AG59" s="65"/>
      <c r="AH59" s="64" t="s">
        <v>106</v>
      </c>
      <c r="AI59" s="60" t="s">
        <v>623</v>
      </c>
      <c r="AJ59" s="243"/>
    </row>
    <row r="60" spans="2:36" ht="25.5" x14ac:dyDescent="0.2">
      <c r="B60" s="54" t="s">
        <v>267</v>
      </c>
      <c r="C60" s="55" t="s">
        <v>346</v>
      </c>
      <c r="D60" s="243"/>
      <c r="E60" s="243" t="s">
        <v>345</v>
      </c>
      <c r="F60" s="243"/>
      <c r="G60" s="51" t="s">
        <v>349</v>
      </c>
      <c r="H60" s="243"/>
      <c r="I60" s="51" t="s">
        <v>21</v>
      </c>
      <c r="J60" s="51">
        <v>0</v>
      </c>
      <c r="K60" s="51">
        <v>15</v>
      </c>
      <c r="L60" s="243" t="s">
        <v>581</v>
      </c>
      <c r="M60" s="51" t="s">
        <v>1042</v>
      </c>
      <c r="N60" s="243"/>
      <c r="O60" s="243"/>
      <c r="P60" s="243"/>
      <c r="Q60" s="243"/>
      <c r="R60" s="246"/>
      <c r="S60" s="243"/>
      <c r="T60" s="243"/>
      <c r="U60" s="243"/>
      <c r="V60" s="243"/>
      <c r="W60" s="243"/>
      <c r="X60" s="243"/>
      <c r="Y60" s="243"/>
      <c r="Z60" s="243"/>
      <c r="AA60" s="243"/>
      <c r="AB60" s="243"/>
      <c r="AC60" s="243"/>
      <c r="AD60" s="243"/>
      <c r="AE60" s="243"/>
      <c r="AF60" s="243"/>
      <c r="AG60" s="243"/>
      <c r="AH60" s="51" t="s">
        <v>106</v>
      </c>
      <c r="AI60" s="243" t="s">
        <v>623</v>
      </c>
      <c r="AJ60" s="243"/>
    </row>
    <row r="61" spans="2:36" ht="25.5" x14ac:dyDescent="0.2">
      <c r="B61" s="54" t="s">
        <v>267</v>
      </c>
      <c r="C61" s="55" t="s">
        <v>346</v>
      </c>
      <c r="D61" s="243"/>
      <c r="E61" s="243" t="s">
        <v>345</v>
      </c>
      <c r="F61" s="243"/>
      <c r="G61" s="51" t="s">
        <v>348</v>
      </c>
      <c r="H61" s="243"/>
      <c r="I61" s="51" t="s">
        <v>21</v>
      </c>
      <c r="J61" s="51">
        <v>0</v>
      </c>
      <c r="K61" s="51">
        <v>43</v>
      </c>
      <c r="L61" s="243" t="s">
        <v>581</v>
      </c>
      <c r="M61" s="51" t="s">
        <v>1042</v>
      </c>
      <c r="N61" s="243"/>
      <c r="O61" s="243"/>
      <c r="P61" s="243"/>
      <c r="Q61" s="243"/>
      <c r="R61" s="246"/>
      <c r="S61" s="243"/>
      <c r="T61" s="243"/>
      <c r="U61" s="243"/>
      <c r="V61" s="243"/>
      <c r="W61" s="243"/>
      <c r="X61" s="243"/>
      <c r="Y61" s="243"/>
      <c r="Z61" s="243"/>
      <c r="AA61" s="243"/>
      <c r="AB61" s="243"/>
      <c r="AC61" s="243"/>
      <c r="AD61" s="243"/>
      <c r="AE61" s="243"/>
      <c r="AF61" s="243"/>
      <c r="AG61" s="243"/>
      <c r="AH61" s="51" t="s">
        <v>106</v>
      </c>
      <c r="AI61" s="243" t="s">
        <v>623</v>
      </c>
      <c r="AJ61" s="243"/>
    </row>
    <row r="62" spans="2:36" ht="51" x14ac:dyDescent="0.2">
      <c r="B62" s="1267" t="s">
        <v>267</v>
      </c>
      <c r="C62" s="1269" t="s">
        <v>346</v>
      </c>
      <c r="D62" s="1263"/>
      <c r="E62" s="1263" t="s">
        <v>345</v>
      </c>
      <c r="F62" s="1263"/>
      <c r="G62" s="1265" t="s">
        <v>347</v>
      </c>
      <c r="H62" s="1263"/>
      <c r="I62" s="1265" t="s">
        <v>21</v>
      </c>
      <c r="J62" s="1265">
        <v>1</v>
      </c>
      <c r="K62" s="1265">
        <v>1</v>
      </c>
      <c r="L62" s="1263" t="s">
        <v>581</v>
      </c>
      <c r="M62" s="1263">
        <v>1</v>
      </c>
      <c r="N62" s="243"/>
      <c r="O62" s="243"/>
      <c r="P62" s="243"/>
      <c r="Q62" s="58" t="s">
        <v>723</v>
      </c>
      <c r="R62" s="66">
        <v>0.05</v>
      </c>
      <c r="S62" s="243"/>
      <c r="T62" s="243"/>
      <c r="U62" s="243"/>
      <c r="V62" s="243"/>
      <c r="W62" s="243" t="s">
        <v>724</v>
      </c>
      <c r="X62" s="243"/>
      <c r="Y62" s="243"/>
      <c r="Z62" s="1263" t="s">
        <v>725</v>
      </c>
      <c r="AA62" s="1263" t="s">
        <v>726</v>
      </c>
      <c r="AB62" s="244" t="s">
        <v>727</v>
      </c>
      <c r="AC62" s="244" t="s">
        <v>728</v>
      </c>
      <c r="AD62" s="245">
        <v>192806995</v>
      </c>
      <c r="AE62" s="245">
        <f>AD62</f>
        <v>192806995</v>
      </c>
      <c r="AF62" s="243">
        <v>0</v>
      </c>
      <c r="AG62" s="246">
        <v>0</v>
      </c>
      <c r="AH62" s="1265" t="s">
        <v>106</v>
      </c>
      <c r="AI62" s="1263" t="s">
        <v>623</v>
      </c>
      <c r="AJ62" s="243"/>
    </row>
    <row r="63" spans="2:36" ht="38.25" x14ac:dyDescent="0.2">
      <c r="B63" s="1268"/>
      <c r="C63" s="1270"/>
      <c r="D63" s="1264"/>
      <c r="E63" s="1264"/>
      <c r="F63" s="1264"/>
      <c r="G63" s="1266"/>
      <c r="H63" s="1264"/>
      <c r="I63" s="1266"/>
      <c r="J63" s="1266"/>
      <c r="K63" s="1266"/>
      <c r="L63" s="1264"/>
      <c r="M63" s="1264"/>
      <c r="N63" s="243"/>
      <c r="O63" s="243"/>
      <c r="P63" s="243"/>
      <c r="Q63" s="243" t="s">
        <v>729</v>
      </c>
      <c r="R63" s="246">
        <v>0.95</v>
      </c>
      <c r="S63" s="243"/>
      <c r="T63" s="243"/>
      <c r="U63" s="243"/>
      <c r="V63" s="243"/>
      <c r="W63" s="243" t="s">
        <v>724</v>
      </c>
      <c r="X63" s="243"/>
      <c r="Y63" s="243"/>
      <c r="Z63" s="1264"/>
      <c r="AA63" s="1264"/>
      <c r="AB63" s="244" t="s">
        <v>730</v>
      </c>
      <c r="AC63" s="244" t="s">
        <v>731</v>
      </c>
      <c r="AD63" s="245">
        <v>37241736</v>
      </c>
      <c r="AE63" s="245">
        <f>AD63</f>
        <v>37241736</v>
      </c>
      <c r="AF63" s="243">
        <v>0</v>
      </c>
      <c r="AG63" s="246">
        <v>0</v>
      </c>
      <c r="AH63" s="1266"/>
      <c r="AI63" s="1264"/>
      <c r="AJ63" s="243"/>
    </row>
    <row r="64" spans="2:36" ht="38.25" x14ac:dyDescent="0.2">
      <c r="B64" s="54" t="s">
        <v>267</v>
      </c>
      <c r="C64" s="55" t="s">
        <v>346</v>
      </c>
      <c r="D64" s="243"/>
      <c r="E64" s="243" t="s">
        <v>345</v>
      </c>
      <c r="F64" s="243"/>
      <c r="G64" s="51" t="s">
        <v>344</v>
      </c>
      <c r="H64" s="243"/>
      <c r="I64" s="51" t="s">
        <v>21</v>
      </c>
      <c r="J64" s="51">
        <v>0</v>
      </c>
      <c r="K64" s="51">
        <v>1</v>
      </c>
      <c r="L64" s="243" t="s">
        <v>581</v>
      </c>
      <c r="M64" s="243">
        <v>1</v>
      </c>
      <c r="N64" s="243"/>
      <c r="O64" s="243"/>
      <c r="P64" s="243"/>
      <c r="Q64" s="243" t="s">
        <v>732</v>
      </c>
      <c r="R64" s="246">
        <v>1</v>
      </c>
      <c r="S64" s="243"/>
      <c r="T64" s="243"/>
      <c r="U64" s="243"/>
      <c r="V64" s="243"/>
      <c r="W64" s="243" t="s">
        <v>724</v>
      </c>
      <c r="X64" s="243"/>
      <c r="Y64" s="243"/>
      <c r="Z64" s="243"/>
      <c r="AA64" s="243"/>
      <c r="AB64" s="243"/>
      <c r="AC64" s="243"/>
      <c r="AD64" s="243"/>
      <c r="AE64" s="243"/>
      <c r="AF64" s="243"/>
      <c r="AG64" s="243"/>
      <c r="AH64" s="51" t="s">
        <v>106</v>
      </c>
      <c r="AI64" s="243" t="s">
        <v>623</v>
      </c>
      <c r="AJ64" s="243"/>
    </row>
    <row r="65" spans="2:36" ht="89.25" x14ac:dyDescent="0.2">
      <c r="B65" s="1267" t="s">
        <v>267</v>
      </c>
      <c r="C65" s="1269" t="s">
        <v>334</v>
      </c>
      <c r="D65" s="1263"/>
      <c r="E65" s="1263" t="s">
        <v>339</v>
      </c>
      <c r="F65" s="1263"/>
      <c r="G65" s="1265" t="s">
        <v>343</v>
      </c>
      <c r="H65" s="1263"/>
      <c r="I65" s="1265" t="s">
        <v>21</v>
      </c>
      <c r="J65" s="1265">
        <v>1</v>
      </c>
      <c r="K65" s="1265">
        <v>1</v>
      </c>
      <c r="L65" s="1263" t="s">
        <v>581</v>
      </c>
      <c r="M65" s="1263">
        <v>1</v>
      </c>
      <c r="N65" s="243"/>
      <c r="O65" s="243"/>
      <c r="P65" s="243"/>
      <c r="Q65" s="1286" t="s">
        <v>733</v>
      </c>
      <c r="R65" s="1287">
        <v>0.05</v>
      </c>
      <c r="S65" s="243"/>
      <c r="T65" s="243"/>
      <c r="U65" s="243"/>
      <c r="V65" s="67"/>
      <c r="W65" s="1286" t="s">
        <v>734</v>
      </c>
      <c r="X65" s="243"/>
      <c r="Y65" s="243"/>
      <c r="Z65" s="1263" t="s">
        <v>735</v>
      </c>
      <c r="AA65" s="243" t="s">
        <v>736</v>
      </c>
      <c r="AB65" s="244" t="s">
        <v>737</v>
      </c>
      <c r="AC65" s="244" t="s">
        <v>738</v>
      </c>
      <c r="AD65" s="53">
        <v>7866990839</v>
      </c>
      <c r="AE65" s="68">
        <f>AD65 -1550000000</f>
        <v>6316990839</v>
      </c>
      <c r="AF65" s="245">
        <v>3109826102.27</v>
      </c>
      <c r="AG65" s="246">
        <f>AF65/AE65</f>
        <v>0.49229549029428316</v>
      </c>
      <c r="AH65" s="1265" t="s">
        <v>106</v>
      </c>
      <c r="AI65" s="1263" t="s">
        <v>623</v>
      </c>
      <c r="AJ65" s="243"/>
    </row>
    <row r="66" spans="2:36" ht="89.25" x14ac:dyDescent="0.2">
      <c r="B66" s="1276"/>
      <c r="C66" s="1277"/>
      <c r="D66" s="1275"/>
      <c r="E66" s="1275"/>
      <c r="F66" s="1275"/>
      <c r="G66" s="1278"/>
      <c r="H66" s="1275"/>
      <c r="I66" s="1278"/>
      <c r="J66" s="1278"/>
      <c r="K66" s="1278"/>
      <c r="L66" s="1275"/>
      <c r="M66" s="1275"/>
      <c r="N66" s="243"/>
      <c r="O66" s="243"/>
      <c r="P66" s="243"/>
      <c r="Q66" s="1286"/>
      <c r="R66" s="1288"/>
      <c r="W66" s="1286"/>
      <c r="X66" s="243"/>
      <c r="Y66" s="243"/>
      <c r="Z66" s="1275"/>
      <c r="AA66" s="243" t="s">
        <v>736</v>
      </c>
      <c r="AB66" s="244" t="s">
        <v>739</v>
      </c>
      <c r="AC66" s="243" t="s">
        <v>740</v>
      </c>
      <c r="AD66" s="245">
        <v>253484000</v>
      </c>
      <c r="AE66" s="245">
        <f t="shared" ref="AE66:AE74" si="3">AD66</f>
        <v>253484000</v>
      </c>
      <c r="AF66" s="245">
        <v>253484000</v>
      </c>
      <c r="AG66" s="246">
        <f>AF66/AE66</f>
        <v>1</v>
      </c>
      <c r="AH66" s="1278"/>
      <c r="AI66" s="1275"/>
      <c r="AJ66" s="243"/>
    </row>
    <row r="67" spans="2:36" ht="114.75" x14ac:dyDescent="0.2">
      <c r="B67" s="1276"/>
      <c r="C67" s="1277"/>
      <c r="D67" s="1275"/>
      <c r="E67" s="1275"/>
      <c r="F67" s="1275"/>
      <c r="G67" s="1278"/>
      <c r="H67" s="1275"/>
      <c r="I67" s="1278"/>
      <c r="J67" s="1278"/>
      <c r="K67" s="1278"/>
      <c r="L67" s="1275"/>
      <c r="M67" s="1275"/>
      <c r="N67" s="243"/>
      <c r="O67" s="243"/>
      <c r="P67" s="243"/>
      <c r="Q67" s="1286"/>
      <c r="R67" s="1288"/>
      <c r="S67" s="243"/>
      <c r="T67" s="243"/>
      <c r="U67" s="243"/>
      <c r="V67" s="67"/>
      <c r="W67" s="1286"/>
      <c r="X67" s="243"/>
      <c r="Y67" s="243"/>
      <c r="Z67" s="1275"/>
      <c r="AA67" s="243" t="s">
        <v>741</v>
      </c>
      <c r="AB67" s="243" t="s">
        <v>742</v>
      </c>
      <c r="AC67" s="243" t="s">
        <v>743</v>
      </c>
      <c r="AD67" s="53">
        <v>512591410</v>
      </c>
      <c r="AE67" s="68">
        <f t="shared" si="3"/>
        <v>512591410</v>
      </c>
      <c r="AF67" s="243"/>
      <c r="AG67" s="243"/>
      <c r="AH67" s="1278"/>
      <c r="AI67" s="1275"/>
      <c r="AJ67" s="243"/>
    </row>
    <row r="68" spans="2:36" ht="114.75" x14ac:dyDescent="0.2">
      <c r="B68" s="1276"/>
      <c r="C68" s="1277"/>
      <c r="D68" s="1275"/>
      <c r="E68" s="1275"/>
      <c r="F68" s="1275"/>
      <c r="G68" s="1278"/>
      <c r="H68" s="1275"/>
      <c r="I68" s="1278"/>
      <c r="J68" s="1278"/>
      <c r="K68" s="1278"/>
      <c r="L68" s="1275"/>
      <c r="M68" s="1275"/>
      <c r="N68" s="243"/>
      <c r="O68" s="243"/>
      <c r="P68" s="243"/>
      <c r="Q68" s="1286"/>
      <c r="R68" s="1289"/>
      <c r="S68" s="243"/>
      <c r="T68" s="243"/>
      <c r="U68" s="243"/>
      <c r="V68" s="67"/>
      <c r="W68" s="1286"/>
      <c r="X68" s="243"/>
      <c r="Y68" s="243"/>
      <c r="Z68" s="1275"/>
      <c r="AA68" s="243" t="s">
        <v>741</v>
      </c>
      <c r="AB68" s="243" t="s">
        <v>744</v>
      </c>
      <c r="AC68" s="244" t="s">
        <v>745</v>
      </c>
      <c r="AD68" s="53">
        <v>546726789</v>
      </c>
      <c r="AE68" s="68">
        <f t="shared" si="3"/>
        <v>546726789</v>
      </c>
      <c r="AF68" s="68">
        <f>AE68</f>
        <v>546726789</v>
      </c>
      <c r="AG68" s="246">
        <f>AF68/AE68</f>
        <v>1</v>
      </c>
      <c r="AH68" s="1278"/>
      <c r="AI68" s="1275"/>
      <c r="AJ68" s="243"/>
    </row>
    <row r="69" spans="2:36" ht="114.75" x14ac:dyDescent="0.2">
      <c r="B69" s="1276"/>
      <c r="C69" s="1277"/>
      <c r="D69" s="1275"/>
      <c r="E69" s="1275"/>
      <c r="F69" s="1275"/>
      <c r="G69" s="1278"/>
      <c r="H69" s="1275"/>
      <c r="I69" s="1278"/>
      <c r="J69" s="1278"/>
      <c r="K69" s="1278"/>
      <c r="L69" s="1275"/>
      <c r="M69" s="1275"/>
      <c r="N69" s="243"/>
      <c r="O69" s="243"/>
      <c r="P69" s="243"/>
      <c r="Q69" s="1263" t="s">
        <v>746</v>
      </c>
      <c r="R69" s="1281">
        <v>0.95</v>
      </c>
      <c r="S69" s="243"/>
      <c r="T69" s="243"/>
      <c r="U69" s="243"/>
      <c r="V69" s="243"/>
      <c r="W69" s="1263" t="s">
        <v>724</v>
      </c>
      <c r="X69" s="243"/>
      <c r="Y69" s="243"/>
      <c r="Z69" s="1275"/>
      <c r="AA69" s="243" t="s">
        <v>741</v>
      </c>
      <c r="AB69" s="243" t="s">
        <v>747</v>
      </c>
      <c r="AC69" s="243" t="s">
        <v>748</v>
      </c>
      <c r="AD69" s="53">
        <v>102872840.94</v>
      </c>
      <c r="AE69" s="68">
        <f t="shared" si="3"/>
        <v>102872840.94</v>
      </c>
      <c r="AF69" s="68">
        <f>AE69</f>
        <v>102872840.94</v>
      </c>
      <c r="AG69" s="246">
        <f>AF69/AE69</f>
        <v>1</v>
      </c>
      <c r="AH69" s="1278"/>
      <c r="AI69" s="1275"/>
      <c r="AJ69" s="243"/>
    </row>
    <row r="70" spans="2:36" ht="114.75" x14ac:dyDescent="0.2">
      <c r="B70" s="1276"/>
      <c r="C70" s="1277"/>
      <c r="D70" s="1275"/>
      <c r="E70" s="1275"/>
      <c r="F70" s="1275"/>
      <c r="G70" s="1278"/>
      <c r="H70" s="1275"/>
      <c r="I70" s="1278"/>
      <c r="J70" s="1278"/>
      <c r="K70" s="1278"/>
      <c r="L70" s="1275"/>
      <c r="M70" s="1275"/>
      <c r="N70" s="243"/>
      <c r="O70" s="243"/>
      <c r="P70" s="243"/>
      <c r="Q70" s="1275"/>
      <c r="R70" s="1282"/>
      <c r="S70" s="243"/>
      <c r="T70" s="243"/>
      <c r="U70" s="243"/>
      <c r="V70" s="243"/>
      <c r="W70" s="1275"/>
      <c r="X70" s="243"/>
      <c r="Y70" s="243"/>
      <c r="Z70" s="1275"/>
      <c r="AA70" s="243" t="s">
        <v>741</v>
      </c>
      <c r="AB70" s="243" t="s">
        <v>749</v>
      </c>
      <c r="AC70" s="244" t="s">
        <v>750</v>
      </c>
      <c r="AD70" s="53">
        <v>41089562.159999996</v>
      </c>
      <c r="AE70" s="68">
        <f t="shared" si="3"/>
        <v>41089562.159999996</v>
      </c>
      <c r="AF70" s="68">
        <f>AE70</f>
        <v>41089562.159999996</v>
      </c>
      <c r="AG70" s="246">
        <f>AF70/AE70</f>
        <v>1</v>
      </c>
      <c r="AH70" s="1278"/>
      <c r="AI70" s="1275"/>
      <c r="AJ70" s="243"/>
    </row>
    <row r="71" spans="2:36" ht="102" x14ac:dyDescent="0.2">
      <c r="B71" s="1276"/>
      <c r="C71" s="1277"/>
      <c r="D71" s="1275"/>
      <c r="E71" s="1275"/>
      <c r="F71" s="1275"/>
      <c r="G71" s="1278"/>
      <c r="H71" s="1275"/>
      <c r="I71" s="1278"/>
      <c r="J71" s="1278"/>
      <c r="K71" s="1278"/>
      <c r="L71" s="1275"/>
      <c r="M71" s="1275"/>
      <c r="N71" s="243"/>
      <c r="O71" s="243"/>
      <c r="P71" s="243"/>
      <c r="Q71" s="1275"/>
      <c r="R71" s="1282"/>
      <c r="S71" s="243"/>
      <c r="T71" s="243"/>
      <c r="U71" s="243"/>
      <c r="V71" s="243"/>
      <c r="W71" s="1275"/>
      <c r="X71" s="243"/>
      <c r="Y71" s="243"/>
      <c r="Z71" s="1275"/>
      <c r="AA71" s="243" t="s">
        <v>741</v>
      </c>
      <c r="AB71" s="243" t="s">
        <v>751</v>
      </c>
      <c r="AC71" s="244" t="s">
        <v>752</v>
      </c>
      <c r="AD71" s="53">
        <v>3078912.79</v>
      </c>
      <c r="AE71" s="68">
        <f t="shared" si="3"/>
        <v>3078912.79</v>
      </c>
      <c r="AF71" s="68">
        <f>AE71</f>
        <v>3078912.79</v>
      </c>
      <c r="AG71" s="246">
        <f>AF71/AE71</f>
        <v>1</v>
      </c>
      <c r="AH71" s="1278"/>
      <c r="AI71" s="1275"/>
      <c r="AJ71" s="243"/>
    </row>
    <row r="72" spans="2:36" ht="89.25" x14ac:dyDescent="0.2">
      <c r="B72" s="1268"/>
      <c r="C72" s="1270"/>
      <c r="D72" s="1264"/>
      <c r="E72" s="1264"/>
      <c r="F72" s="1264"/>
      <c r="G72" s="1266"/>
      <c r="H72" s="1264"/>
      <c r="I72" s="1266"/>
      <c r="J72" s="1266"/>
      <c r="K72" s="1266"/>
      <c r="L72" s="1264"/>
      <c r="M72" s="1264"/>
      <c r="N72" s="243"/>
      <c r="O72" s="243"/>
      <c r="P72" s="243"/>
      <c r="Q72" s="1264"/>
      <c r="R72" s="1283"/>
      <c r="S72" s="243"/>
      <c r="T72" s="243"/>
      <c r="U72" s="243"/>
      <c r="V72" s="243"/>
      <c r="W72" s="1264"/>
      <c r="X72" s="243"/>
      <c r="Y72" s="243"/>
      <c r="Z72" s="1275"/>
      <c r="AA72" s="243" t="s">
        <v>753</v>
      </c>
      <c r="AB72" s="244" t="s">
        <v>754</v>
      </c>
      <c r="AC72" s="244" t="s">
        <v>755</v>
      </c>
      <c r="AD72" s="245">
        <v>144473560</v>
      </c>
      <c r="AE72" s="245">
        <f t="shared" si="3"/>
        <v>144473560</v>
      </c>
      <c r="AF72" s="243">
        <v>0</v>
      </c>
      <c r="AG72" s="243">
        <v>0</v>
      </c>
      <c r="AH72" s="1266"/>
      <c r="AI72" s="1264"/>
      <c r="AJ72" s="243"/>
    </row>
    <row r="73" spans="2:36" ht="127.5" x14ac:dyDescent="0.2">
      <c r="B73" s="1267" t="s">
        <v>267</v>
      </c>
      <c r="C73" s="1263" t="s">
        <v>334</v>
      </c>
      <c r="D73" s="1263"/>
      <c r="E73" s="1263" t="s">
        <v>339</v>
      </c>
      <c r="F73" s="1263"/>
      <c r="G73" s="1263" t="s">
        <v>342</v>
      </c>
      <c r="H73" s="1263"/>
      <c r="I73" s="1263" t="s">
        <v>21</v>
      </c>
      <c r="J73" s="1263">
        <v>1581</v>
      </c>
      <c r="K73" s="1263">
        <v>1700</v>
      </c>
      <c r="L73" s="1263" t="s">
        <v>581</v>
      </c>
      <c r="M73" s="1263">
        <v>1700</v>
      </c>
      <c r="N73" s="243"/>
      <c r="O73" s="243"/>
      <c r="P73" s="243"/>
      <c r="Q73" s="1263" t="s">
        <v>756</v>
      </c>
      <c r="R73" s="1281">
        <v>1</v>
      </c>
      <c r="S73" s="243"/>
      <c r="T73" s="243"/>
      <c r="U73" s="243"/>
      <c r="V73" s="243"/>
      <c r="W73" s="1263" t="s">
        <v>724</v>
      </c>
      <c r="X73" s="243"/>
      <c r="Y73" s="243"/>
      <c r="Z73" s="1035" t="s">
        <v>757</v>
      </c>
      <c r="AA73" s="1035" t="s">
        <v>758</v>
      </c>
      <c r="AB73" s="243" t="s">
        <v>759</v>
      </c>
      <c r="AC73" s="243" t="s">
        <v>760</v>
      </c>
      <c r="AD73" s="245">
        <v>699170033</v>
      </c>
      <c r="AE73" s="245">
        <f t="shared" si="3"/>
        <v>699170033</v>
      </c>
      <c r="AF73" s="245">
        <v>156472524</v>
      </c>
      <c r="AG73" s="246">
        <f>AF73/AE73</f>
        <v>0.22379752651670071</v>
      </c>
      <c r="AH73" s="51" t="s">
        <v>106</v>
      </c>
      <c r="AI73" s="243" t="s">
        <v>623</v>
      </c>
      <c r="AJ73" s="243"/>
    </row>
    <row r="74" spans="2:36" ht="114.75" x14ac:dyDescent="0.2">
      <c r="B74" s="1268"/>
      <c r="C74" s="1264"/>
      <c r="D74" s="1264"/>
      <c r="E74" s="1264"/>
      <c r="F74" s="1264"/>
      <c r="G74" s="1264"/>
      <c r="H74" s="1264"/>
      <c r="I74" s="1264"/>
      <c r="J74" s="1264"/>
      <c r="K74" s="1264"/>
      <c r="L74" s="1264"/>
      <c r="M74" s="1264"/>
      <c r="N74" s="243"/>
      <c r="O74" s="243"/>
      <c r="P74" s="243"/>
      <c r="Q74" s="1264"/>
      <c r="R74" s="1283"/>
      <c r="S74" s="243"/>
      <c r="T74" s="243"/>
      <c r="U74" s="243"/>
      <c r="V74" s="243"/>
      <c r="W74" s="1264"/>
      <c r="X74" s="243"/>
      <c r="Y74" s="243"/>
      <c r="Z74" s="1037"/>
      <c r="AA74" s="1037"/>
      <c r="AB74" s="243" t="s">
        <v>761</v>
      </c>
      <c r="AC74" s="244" t="s">
        <v>762</v>
      </c>
      <c r="AD74" s="245">
        <v>721000000</v>
      </c>
      <c r="AE74" s="245">
        <f t="shared" si="3"/>
        <v>721000000</v>
      </c>
      <c r="AF74" s="245">
        <v>360690656</v>
      </c>
      <c r="AG74" s="246">
        <f>AF74/AE74</f>
        <v>0.50026443273231624</v>
      </c>
      <c r="AH74" s="51" t="s">
        <v>106</v>
      </c>
      <c r="AI74" s="243" t="s">
        <v>623</v>
      </c>
      <c r="AJ74" s="243"/>
    </row>
    <row r="75" spans="2:36" ht="51" x14ac:dyDescent="0.2">
      <c r="B75" s="1267" t="s">
        <v>267</v>
      </c>
      <c r="C75" s="1269" t="s">
        <v>334</v>
      </c>
      <c r="D75" s="1263"/>
      <c r="E75" s="1263" t="s">
        <v>339</v>
      </c>
      <c r="F75" s="1263"/>
      <c r="G75" s="1265" t="s">
        <v>341</v>
      </c>
      <c r="H75" s="1263"/>
      <c r="I75" s="1265" t="s">
        <v>21</v>
      </c>
      <c r="J75" s="1284">
        <v>1915</v>
      </c>
      <c r="K75" s="1284">
        <v>2000</v>
      </c>
      <c r="L75" s="1263" t="s">
        <v>581</v>
      </c>
      <c r="M75" s="1263">
        <v>2000</v>
      </c>
      <c r="N75" s="243"/>
      <c r="O75" s="243"/>
      <c r="P75" s="243"/>
      <c r="Q75" s="243" t="s">
        <v>763</v>
      </c>
      <c r="R75" s="246">
        <v>0.8</v>
      </c>
      <c r="S75" s="243"/>
      <c r="T75" s="243"/>
      <c r="U75" s="243"/>
      <c r="V75" s="243"/>
      <c r="W75" s="243" t="s">
        <v>724</v>
      </c>
      <c r="X75" s="243"/>
      <c r="Y75" s="243"/>
      <c r="Z75" s="243"/>
      <c r="AA75" s="243"/>
      <c r="AB75" s="243"/>
      <c r="AC75" s="243"/>
      <c r="AD75" s="243"/>
      <c r="AE75" s="243"/>
      <c r="AF75" s="243"/>
      <c r="AG75" s="243"/>
      <c r="AH75" s="1265" t="s">
        <v>106</v>
      </c>
      <c r="AI75" s="1263" t="s">
        <v>623</v>
      </c>
      <c r="AJ75" s="243"/>
    </row>
    <row r="76" spans="2:36" ht="76.5" x14ac:dyDescent="0.2">
      <c r="B76" s="1268"/>
      <c r="C76" s="1270"/>
      <c r="D76" s="1264"/>
      <c r="E76" s="1264"/>
      <c r="F76" s="1264"/>
      <c r="G76" s="1266"/>
      <c r="H76" s="1264"/>
      <c r="I76" s="1266"/>
      <c r="J76" s="1285"/>
      <c r="K76" s="1285"/>
      <c r="L76" s="1264"/>
      <c r="M76" s="1264"/>
      <c r="N76" s="243"/>
      <c r="O76" s="243"/>
      <c r="P76" s="243"/>
      <c r="Q76" s="243" t="s">
        <v>764</v>
      </c>
      <c r="R76" s="246">
        <v>0.2</v>
      </c>
      <c r="S76" s="243"/>
      <c r="T76" s="243"/>
      <c r="U76" s="243"/>
      <c r="V76" s="243"/>
      <c r="W76" s="243" t="s">
        <v>724</v>
      </c>
      <c r="X76" s="243"/>
      <c r="Y76" s="243"/>
      <c r="Z76" s="243"/>
      <c r="AA76" s="243"/>
      <c r="AB76" s="243"/>
      <c r="AC76" s="243"/>
      <c r="AD76" s="243"/>
      <c r="AE76" s="243"/>
      <c r="AF76" s="243"/>
      <c r="AG76" s="243"/>
      <c r="AH76" s="1266"/>
      <c r="AI76" s="1264"/>
      <c r="AJ76" s="243"/>
    </row>
    <row r="77" spans="2:36" ht="38.25" x14ac:dyDescent="0.2">
      <c r="B77" s="1267" t="s">
        <v>267</v>
      </c>
      <c r="C77" s="1269" t="s">
        <v>334</v>
      </c>
      <c r="D77" s="1263"/>
      <c r="E77" s="1263" t="s">
        <v>339</v>
      </c>
      <c r="F77" s="1263"/>
      <c r="G77" s="1263" t="s">
        <v>340</v>
      </c>
      <c r="H77" s="1263"/>
      <c r="I77" s="1263" t="s">
        <v>21</v>
      </c>
      <c r="J77" s="1263">
        <v>1</v>
      </c>
      <c r="K77" s="1263">
        <v>1</v>
      </c>
      <c r="L77" s="1263" t="s">
        <v>581</v>
      </c>
      <c r="M77" s="1263">
        <v>1</v>
      </c>
      <c r="N77" s="243"/>
      <c r="O77" s="243"/>
      <c r="P77" s="243"/>
      <c r="Q77" s="69" t="s">
        <v>765</v>
      </c>
      <c r="R77" s="246">
        <v>0.5</v>
      </c>
      <c r="S77" s="243"/>
      <c r="T77" s="243"/>
      <c r="U77" s="243"/>
      <c r="V77" s="243"/>
      <c r="W77" s="243" t="s">
        <v>724</v>
      </c>
      <c r="X77" s="243"/>
      <c r="Y77" s="243"/>
      <c r="Z77" s="243"/>
      <c r="AA77" s="243"/>
      <c r="AB77" s="243"/>
      <c r="AC77" s="243"/>
      <c r="AD77" s="243"/>
      <c r="AE77" s="243"/>
      <c r="AF77" s="243"/>
      <c r="AG77" s="243"/>
      <c r="AH77" s="1265" t="s">
        <v>106</v>
      </c>
      <c r="AI77" s="1263" t="s">
        <v>623</v>
      </c>
      <c r="AJ77" s="243"/>
    </row>
    <row r="78" spans="2:36" ht="51" x14ac:dyDescent="0.2">
      <c r="B78" s="1268"/>
      <c r="C78" s="1270"/>
      <c r="D78" s="1264"/>
      <c r="E78" s="1264"/>
      <c r="F78" s="1264"/>
      <c r="G78" s="1264"/>
      <c r="H78" s="1264"/>
      <c r="I78" s="1264"/>
      <c r="J78" s="1264"/>
      <c r="K78" s="1264"/>
      <c r="L78" s="1264"/>
      <c r="M78" s="1264"/>
      <c r="N78" s="243"/>
      <c r="O78" s="243"/>
      <c r="P78" s="243"/>
      <c r="Q78" s="69" t="s">
        <v>766</v>
      </c>
      <c r="R78" s="246">
        <v>0.5</v>
      </c>
      <c r="S78" s="243"/>
      <c r="T78" s="243"/>
      <c r="U78" s="243"/>
      <c r="V78" s="243"/>
      <c r="W78" s="243" t="s">
        <v>724</v>
      </c>
      <c r="X78" s="243"/>
      <c r="Y78" s="243"/>
      <c r="Z78" s="243"/>
      <c r="AA78" s="243"/>
      <c r="AB78" s="243"/>
      <c r="AC78" s="243"/>
      <c r="AD78" s="243"/>
      <c r="AE78" s="243"/>
      <c r="AF78" s="243"/>
      <c r="AG78" s="243"/>
      <c r="AH78" s="1266"/>
      <c r="AI78" s="1264"/>
      <c r="AJ78" s="243"/>
    </row>
    <row r="79" spans="2:36" ht="127.5" x14ac:dyDescent="0.2">
      <c r="B79" s="1267" t="s">
        <v>267</v>
      </c>
      <c r="C79" s="1269" t="s">
        <v>334</v>
      </c>
      <c r="D79" s="1263"/>
      <c r="E79" s="1263" t="s">
        <v>339</v>
      </c>
      <c r="F79" s="1263"/>
      <c r="G79" s="1265" t="s">
        <v>338</v>
      </c>
      <c r="H79" s="1263"/>
      <c r="I79" s="1265" t="s">
        <v>21</v>
      </c>
      <c r="J79" s="1265">
        <v>13</v>
      </c>
      <c r="K79" s="1265">
        <v>13</v>
      </c>
      <c r="L79" s="1263" t="s">
        <v>581</v>
      </c>
      <c r="M79" s="1263">
        <v>13</v>
      </c>
      <c r="N79" s="243"/>
      <c r="O79" s="243"/>
      <c r="P79" s="243"/>
      <c r="Q79" s="243" t="s">
        <v>767</v>
      </c>
      <c r="R79" s="246">
        <v>0.5</v>
      </c>
      <c r="S79" s="243"/>
      <c r="T79" s="243"/>
      <c r="U79" s="243"/>
      <c r="V79" s="243"/>
      <c r="W79" s="243" t="s">
        <v>724</v>
      </c>
      <c r="X79" s="243"/>
      <c r="Y79" s="243"/>
      <c r="Z79" s="243"/>
      <c r="AA79" s="243"/>
      <c r="AB79" s="244" t="s">
        <v>768</v>
      </c>
      <c r="AC79" s="244" t="s">
        <v>769</v>
      </c>
      <c r="AD79" s="245">
        <v>1167645759</v>
      </c>
      <c r="AE79" s="245">
        <f>AD79</f>
        <v>1167645759</v>
      </c>
      <c r="AF79" s="243">
        <v>0</v>
      </c>
      <c r="AG79" s="246">
        <v>0</v>
      </c>
      <c r="AH79" s="1265" t="s">
        <v>106</v>
      </c>
      <c r="AI79" s="1263" t="s">
        <v>623</v>
      </c>
      <c r="AJ79" s="243"/>
    </row>
    <row r="80" spans="2:36" ht="153" x14ac:dyDescent="0.2">
      <c r="B80" s="1268"/>
      <c r="C80" s="1270"/>
      <c r="D80" s="1264"/>
      <c r="E80" s="1264"/>
      <c r="F80" s="1264"/>
      <c r="G80" s="1266"/>
      <c r="H80" s="1264"/>
      <c r="I80" s="1266"/>
      <c r="J80" s="1266"/>
      <c r="K80" s="1266"/>
      <c r="L80" s="1264"/>
      <c r="M80" s="1264"/>
      <c r="N80" s="243"/>
      <c r="O80" s="243"/>
      <c r="P80" s="243"/>
      <c r="Q80" s="243" t="s">
        <v>770</v>
      </c>
      <c r="R80" s="246">
        <v>0.5</v>
      </c>
      <c r="S80" s="243"/>
      <c r="T80" s="243"/>
      <c r="U80" s="243"/>
      <c r="V80" s="243"/>
      <c r="W80" s="243" t="s">
        <v>724</v>
      </c>
      <c r="X80" s="243"/>
      <c r="Y80" s="243"/>
      <c r="Z80" s="243"/>
      <c r="AA80" s="243"/>
      <c r="AB80" s="244" t="s">
        <v>771</v>
      </c>
      <c r="AC80" s="243" t="s">
        <v>772</v>
      </c>
      <c r="AD80" s="245">
        <v>361422161</v>
      </c>
      <c r="AE80" s="245">
        <f>AD80</f>
        <v>361422161</v>
      </c>
      <c r="AF80" s="243">
        <v>0</v>
      </c>
      <c r="AG80" s="246">
        <v>0</v>
      </c>
      <c r="AH80" s="1266"/>
      <c r="AI80" s="1264"/>
      <c r="AJ80" s="243"/>
    </row>
    <row r="81" spans="2:36" ht="38.25" x14ac:dyDescent="0.2">
      <c r="B81" s="54" t="s">
        <v>267</v>
      </c>
      <c r="C81" s="55" t="s">
        <v>334</v>
      </c>
      <c r="D81" s="243"/>
      <c r="E81" s="243" t="s">
        <v>333</v>
      </c>
      <c r="F81" s="243"/>
      <c r="G81" s="1263" t="s">
        <v>337</v>
      </c>
      <c r="H81" s="1263"/>
      <c r="I81" s="1263" t="s">
        <v>21</v>
      </c>
      <c r="J81" s="1263">
        <v>1</v>
      </c>
      <c r="K81" s="1263">
        <v>1</v>
      </c>
      <c r="L81" s="1263" t="s">
        <v>581</v>
      </c>
      <c r="M81" s="1263">
        <v>1</v>
      </c>
      <c r="N81" s="243"/>
      <c r="O81" s="243"/>
      <c r="P81" s="243"/>
      <c r="Q81" s="243" t="s">
        <v>773</v>
      </c>
      <c r="R81" s="246">
        <v>0.2</v>
      </c>
      <c r="S81" s="243"/>
      <c r="T81" s="243"/>
      <c r="U81" s="243"/>
      <c r="V81" s="243"/>
      <c r="W81" s="243" t="s">
        <v>774</v>
      </c>
      <c r="X81" s="243"/>
      <c r="Y81" s="243"/>
      <c r="Z81" s="243"/>
      <c r="AA81" s="243"/>
      <c r="AB81" s="243"/>
      <c r="AC81" s="243"/>
      <c r="AD81" s="243"/>
      <c r="AE81" s="243"/>
      <c r="AF81" s="243"/>
      <c r="AG81" s="243"/>
      <c r="AH81" s="1265" t="s">
        <v>106</v>
      </c>
      <c r="AI81" s="1263" t="s">
        <v>623</v>
      </c>
      <c r="AJ81" s="243"/>
    </row>
    <row r="82" spans="2:36" ht="38.25" x14ac:dyDescent="0.2">
      <c r="B82" s="54"/>
      <c r="C82" s="55"/>
      <c r="D82" s="243"/>
      <c r="E82" s="243"/>
      <c r="F82" s="243"/>
      <c r="G82" s="1264"/>
      <c r="H82" s="1264"/>
      <c r="I82" s="1264"/>
      <c r="J82" s="1264"/>
      <c r="K82" s="1264"/>
      <c r="L82" s="1264"/>
      <c r="M82" s="1264"/>
      <c r="N82" s="243"/>
      <c r="O82" s="243"/>
      <c r="P82" s="243"/>
      <c r="Q82" s="243" t="s">
        <v>775</v>
      </c>
      <c r="R82" s="246">
        <v>0.8</v>
      </c>
      <c r="S82" s="243"/>
      <c r="T82" s="243"/>
      <c r="U82" s="243"/>
      <c r="V82" s="243"/>
      <c r="W82" s="243" t="s">
        <v>724</v>
      </c>
      <c r="X82" s="243"/>
      <c r="Y82" s="243"/>
      <c r="Z82" s="243"/>
      <c r="AA82" s="243"/>
      <c r="AB82" s="243"/>
      <c r="AC82" s="243"/>
      <c r="AD82" s="243"/>
      <c r="AE82" s="243"/>
      <c r="AF82" s="243"/>
      <c r="AG82" s="243"/>
      <c r="AH82" s="1266"/>
      <c r="AI82" s="1264"/>
      <c r="AJ82" s="243"/>
    </row>
    <row r="83" spans="2:36" ht="51" x14ac:dyDescent="0.2">
      <c r="B83" s="54" t="s">
        <v>267</v>
      </c>
      <c r="C83" s="55" t="s">
        <v>334</v>
      </c>
      <c r="D83" s="243"/>
      <c r="E83" s="243" t="s">
        <v>333</v>
      </c>
      <c r="F83" s="243"/>
      <c r="G83" s="1263" t="s">
        <v>336</v>
      </c>
      <c r="H83" s="1263"/>
      <c r="I83" s="1263" t="s">
        <v>21</v>
      </c>
      <c r="J83" s="1263">
        <v>1</v>
      </c>
      <c r="K83" s="1263">
        <v>1</v>
      </c>
      <c r="L83" s="1263" t="s">
        <v>581</v>
      </c>
      <c r="M83" s="1263">
        <v>1</v>
      </c>
      <c r="N83" s="243"/>
      <c r="O83" s="243"/>
      <c r="P83" s="243"/>
      <c r="Q83" s="69" t="s">
        <v>776</v>
      </c>
      <c r="R83" s="66">
        <v>0.3</v>
      </c>
      <c r="S83" s="243"/>
      <c r="T83" s="243"/>
      <c r="U83" s="243"/>
      <c r="V83" s="243"/>
      <c r="W83" s="243" t="s">
        <v>774</v>
      </c>
      <c r="X83" s="243"/>
      <c r="Y83" s="243"/>
      <c r="Z83" s="243"/>
      <c r="AA83" s="243"/>
      <c r="AB83" s="1271" t="s">
        <v>777</v>
      </c>
      <c r="AC83" s="1271" t="s">
        <v>778</v>
      </c>
      <c r="AD83" s="1273">
        <v>150000000</v>
      </c>
      <c r="AE83" s="1273">
        <v>150000000</v>
      </c>
      <c r="AF83" s="1281">
        <v>0</v>
      </c>
      <c r="AG83" s="1281">
        <v>0</v>
      </c>
      <c r="AH83" s="1265" t="s">
        <v>106</v>
      </c>
      <c r="AI83" s="1263" t="s">
        <v>623</v>
      </c>
      <c r="AJ83" s="243"/>
    </row>
    <row r="84" spans="2:36" ht="51" x14ac:dyDescent="0.2">
      <c r="B84" s="54"/>
      <c r="C84" s="55"/>
      <c r="D84" s="243"/>
      <c r="E84" s="243"/>
      <c r="F84" s="243"/>
      <c r="G84" s="1264"/>
      <c r="H84" s="1264"/>
      <c r="I84" s="1264"/>
      <c r="J84" s="1264"/>
      <c r="K84" s="1264"/>
      <c r="L84" s="1264"/>
      <c r="M84" s="1264"/>
      <c r="N84" s="243"/>
      <c r="O84" s="243"/>
      <c r="P84" s="243"/>
      <c r="Q84" s="243" t="s">
        <v>779</v>
      </c>
      <c r="R84" s="246">
        <v>0.7</v>
      </c>
      <c r="S84" s="243"/>
      <c r="T84" s="243"/>
      <c r="U84" s="243"/>
      <c r="V84" s="243"/>
      <c r="W84" s="243" t="s">
        <v>627</v>
      </c>
      <c r="X84" s="243"/>
      <c r="Y84" s="243"/>
      <c r="Z84" s="243"/>
      <c r="AA84" s="243"/>
      <c r="AB84" s="1272"/>
      <c r="AC84" s="1272"/>
      <c r="AD84" s="1274"/>
      <c r="AE84" s="1274"/>
      <c r="AF84" s="1283"/>
      <c r="AG84" s="1283"/>
      <c r="AH84" s="1266"/>
      <c r="AI84" s="1264"/>
      <c r="AJ84" s="243"/>
    </row>
    <row r="85" spans="2:36" ht="25.5" x14ac:dyDescent="0.2">
      <c r="B85" s="54" t="s">
        <v>267</v>
      </c>
      <c r="C85" s="55" t="s">
        <v>334</v>
      </c>
      <c r="D85" s="243"/>
      <c r="E85" s="243" t="s">
        <v>333</v>
      </c>
      <c r="F85" s="243"/>
      <c r="G85" s="51" t="s">
        <v>335</v>
      </c>
      <c r="H85" s="243"/>
      <c r="I85" s="51" t="s">
        <v>21</v>
      </c>
      <c r="J85" s="51">
        <v>10</v>
      </c>
      <c r="K85" s="51">
        <v>10</v>
      </c>
      <c r="L85" s="243" t="s">
        <v>582</v>
      </c>
      <c r="M85" s="51" t="s">
        <v>1042</v>
      </c>
      <c r="N85" s="243"/>
      <c r="O85" s="243"/>
      <c r="P85" s="243"/>
      <c r="Q85" s="243"/>
      <c r="R85" s="246"/>
      <c r="S85" s="243"/>
      <c r="T85" s="243"/>
      <c r="U85" s="243"/>
      <c r="V85" s="243"/>
      <c r="W85" s="243"/>
      <c r="X85" s="243"/>
      <c r="Y85" s="243"/>
      <c r="Z85" s="243"/>
      <c r="AA85" s="243"/>
      <c r="AB85" s="243"/>
      <c r="AC85" s="243"/>
      <c r="AD85" s="243"/>
      <c r="AE85" s="243"/>
      <c r="AF85" s="243"/>
      <c r="AG85" s="243"/>
      <c r="AH85" s="51" t="s">
        <v>106</v>
      </c>
      <c r="AI85" s="243" t="s">
        <v>623</v>
      </c>
      <c r="AJ85" s="243"/>
    </row>
    <row r="86" spans="2:36" ht="25.5" x14ac:dyDescent="0.2">
      <c r="B86" s="54" t="s">
        <v>267</v>
      </c>
      <c r="C86" s="55" t="s">
        <v>334</v>
      </c>
      <c r="D86" s="243"/>
      <c r="E86" s="243" t="s">
        <v>333</v>
      </c>
      <c r="F86" s="243"/>
      <c r="G86" s="51" t="s">
        <v>545</v>
      </c>
      <c r="H86" s="243"/>
      <c r="I86" s="51" t="s">
        <v>21</v>
      </c>
      <c r="J86" s="51">
        <v>0</v>
      </c>
      <c r="K86" s="51">
        <v>200</v>
      </c>
      <c r="L86" s="243" t="s">
        <v>582</v>
      </c>
      <c r="M86" s="51" t="s">
        <v>1042</v>
      </c>
      <c r="N86" s="243"/>
      <c r="O86" s="243"/>
      <c r="P86" s="243"/>
      <c r="Q86" s="243"/>
      <c r="R86" s="246"/>
      <c r="S86" s="243"/>
      <c r="T86" s="243"/>
      <c r="U86" s="243"/>
      <c r="V86" s="243"/>
      <c r="W86" s="243"/>
      <c r="X86" s="243"/>
      <c r="Y86" s="243"/>
      <c r="Z86" s="243"/>
      <c r="AA86" s="243"/>
      <c r="AB86" s="243"/>
      <c r="AC86" s="243"/>
      <c r="AD86" s="243"/>
      <c r="AE86" s="243"/>
      <c r="AF86" s="243"/>
      <c r="AG86" s="243"/>
      <c r="AH86" s="51" t="s">
        <v>106</v>
      </c>
      <c r="AI86" s="243" t="s">
        <v>623</v>
      </c>
      <c r="AJ86" s="243"/>
    </row>
    <row r="87" spans="2:36" ht="127.5" x14ac:dyDescent="0.2">
      <c r="B87" s="54" t="s">
        <v>267</v>
      </c>
      <c r="C87" s="55" t="s">
        <v>334</v>
      </c>
      <c r="D87" s="243"/>
      <c r="E87" s="243" t="s">
        <v>333</v>
      </c>
      <c r="F87" s="243"/>
      <c r="G87" s="51" t="s">
        <v>332</v>
      </c>
      <c r="H87" s="243"/>
      <c r="I87" s="51" t="s">
        <v>21</v>
      </c>
      <c r="J87" s="51">
        <v>60</v>
      </c>
      <c r="K87" s="51">
        <v>100</v>
      </c>
      <c r="L87" s="243" t="s">
        <v>582</v>
      </c>
      <c r="M87" s="51" t="s">
        <v>1042</v>
      </c>
      <c r="N87" s="243"/>
      <c r="O87" s="243"/>
      <c r="P87" s="243"/>
      <c r="Q87" s="243"/>
      <c r="R87" s="246"/>
      <c r="S87" s="243"/>
      <c r="T87" s="243"/>
      <c r="U87" s="243"/>
      <c r="V87" s="243"/>
      <c r="W87" s="243"/>
      <c r="X87" s="243"/>
      <c r="Y87" s="243"/>
      <c r="Z87" s="243"/>
      <c r="AA87" s="243"/>
      <c r="AB87" s="244" t="s">
        <v>780</v>
      </c>
      <c r="AC87" s="243" t="s">
        <v>781</v>
      </c>
      <c r="AD87" s="245">
        <v>92911000</v>
      </c>
      <c r="AE87" s="245">
        <f>AD87</f>
        <v>92911000</v>
      </c>
      <c r="AF87" s="243">
        <v>0</v>
      </c>
      <c r="AG87" s="246">
        <v>0</v>
      </c>
      <c r="AH87" s="51" t="s">
        <v>106</v>
      </c>
      <c r="AI87" s="243" t="s">
        <v>623</v>
      </c>
      <c r="AJ87" s="243"/>
    </row>
    <row r="88" spans="2:36" ht="38.25" x14ac:dyDescent="0.2">
      <c r="B88" s="1267" t="s">
        <v>267</v>
      </c>
      <c r="C88" s="1269" t="s">
        <v>321</v>
      </c>
      <c r="D88" s="1263"/>
      <c r="E88" s="1263" t="s">
        <v>320</v>
      </c>
      <c r="F88" s="1263"/>
      <c r="G88" s="1265" t="s">
        <v>331</v>
      </c>
      <c r="H88" s="1263"/>
      <c r="I88" s="1265" t="s">
        <v>21</v>
      </c>
      <c r="J88" s="1265">
        <v>1</v>
      </c>
      <c r="K88" s="1265">
        <v>1</v>
      </c>
      <c r="L88" s="1263" t="s">
        <v>581</v>
      </c>
      <c r="M88" s="1263">
        <v>1</v>
      </c>
      <c r="N88" s="243"/>
      <c r="O88" s="243"/>
      <c r="P88" s="243"/>
      <c r="Q88" s="1263" t="s">
        <v>782</v>
      </c>
      <c r="R88" s="1281">
        <v>0.8</v>
      </c>
      <c r="S88" s="243"/>
      <c r="T88" s="243"/>
      <c r="U88" s="243"/>
      <c r="V88" s="243"/>
      <c r="W88" s="1263" t="s">
        <v>724</v>
      </c>
      <c r="X88" s="243"/>
      <c r="Y88" s="243"/>
      <c r="Z88" s="1035" t="s">
        <v>783</v>
      </c>
      <c r="AA88" s="1263" t="s">
        <v>784</v>
      </c>
      <c r="AB88" s="244" t="s">
        <v>785</v>
      </c>
      <c r="AC88" s="244" t="s">
        <v>786</v>
      </c>
      <c r="AD88" s="245">
        <v>50000000</v>
      </c>
      <c r="AE88" s="245">
        <f>AD88</f>
        <v>50000000</v>
      </c>
      <c r="AF88" s="243">
        <v>0</v>
      </c>
      <c r="AG88" s="246">
        <v>0</v>
      </c>
      <c r="AH88" s="1265" t="s">
        <v>106</v>
      </c>
      <c r="AI88" s="1263" t="s">
        <v>623</v>
      </c>
      <c r="AJ88" s="243"/>
    </row>
    <row r="89" spans="2:36" ht="38.25" x14ac:dyDescent="0.2">
      <c r="B89" s="1276"/>
      <c r="C89" s="1277"/>
      <c r="D89" s="1275"/>
      <c r="E89" s="1275"/>
      <c r="F89" s="1275"/>
      <c r="G89" s="1278"/>
      <c r="H89" s="1275"/>
      <c r="I89" s="1278"/>
      <c r="J89" s="1278"/>
      <c r="K89" s="1278"/>
      <c r="L89" s="1275"/>
      <c r="M89" s="1275"/>
      <c r="N89" s="243"/>
      <c r="O89" s="243"/>
      <c r="P89" s="243"/>
      <c r="Q89" s="1264"/>
      <c r="R89" s="1283"/>
      <c r="S89" s="243"/>
      <c r="T89" s="243"/>
      <c r="U89" s="243"/>
      <c r="V89" s="243"/>
      <c r="W89" s="1264"/>
      <c r="X89" s="243"/>
      <c r="Y89" s="243"/>
      <c r="Z89" s="1037"/>
      <c r="AA89" s="1264"/>
      <c r="AB89" s="243" t="s">
        <v>787</v>
      </c>
      <c r="AC89" s="243" t="s">
        <v>788</v>
      </c>
      <c r="AD89" s="245">
        <v>33319993</v>
      </c>
      <c r="AE89" s="245">
        <f>AD89</f>
        <v>33319993</v>
      </c>
      <c r="AF89" s="243">
        <v>0</v>
      </c>
      <c r="AG89" s="246">
        <v>0</v>
      </c>
      <c r="AH89" s="1278"/>
      <c r="AI89" s="1275"/>
      <c r="AJ89" s="243"/>
    </row>
    <row r="90" spans="2:36" ht="89.25" x14ac:dyDescent="0.2">
      <c r="B90" s="242"/>
      <c r="C90" s="223"/>
      <c r="D90" s="239"/>
      <c r="E90" s="239"/>
      <c r="F90" s="239"/>
      <c r="G90" s="1266"/>
      <c r="H90" s="239"/>
      <c r="I90" s="241"/>
      <c r="J90" s="241"/>
      <c r="K90" s="241"/>
      <c r="L90" s="239"/>
      <c r="M90" s="239"/>
      <c r="N90" s="243"/>
      <c r="O90" s="243"/>
      <c r="P90" s="243"/>
      <c r="Q90" s="59" t="s">
        <v>789</v>
      </c>
      <c r="R90" s="70">
        <v>0.2</v>
      </c>
      <c r="S90" s="243"/>
      <c r="T90" s="243"/>
      <c r="U90" s="243"/>
      <c r="V90" s="243"/>
      <c r="W90" s="59" t="s">
        <v>790</v>
      </c>
      <c r="X90" s="243"/>
      <c r="Y90" s="243"/>
      <c r="Z90" s="243" t="s">
        <v>791</v>
      </c>
      <c r="AA90" s="243" t="s">
        <v>792</v>
      </c>
      <c r="AB90" s="244" t="s">
        <v>793</v>
      </c>
      <c r="AC90" s="244" t="s">
        <v>794</v>
      </c>
      <c r="AD90" s="245">
        <v>25549065</v>
      </c>
      <c r="AE90" s="245">
        <f>AD90</f>
        <v>25549065</v>
      </c>
      <c r="AF90" s="243">
        <v>0</v>
      </c>
      <c r="AG90" s="246">
        <v>0</v>
      </c>
      <c r="AH90" s="1266"/>
      <c r="AI90" s="1264"/>
      <c r="AJ90" s="243"/>
    </row>
    <row r="91" spans="2:36" ht="38.25" x14ac:dyDescent="0.2">
      <c r="B91" s="54" t="s">
        <v>267</v>
      </c>
      <c r="C91" s="55" t="s">
        <v>321</v>
      </c>
      <c r="D91" s="243"/>
      <c r="E91" s="243" t="s">
        <v>320</v>
      </c>
      <c r="F91" s="243"/>
      <c r="G91" s="51" t="s">
        <v>330</v>
      </c>
      <c r="H91" s="243"/>
      <c r="I91" s="51" t="s">
        <v>21</v>
      </c>
      <c r="J91" s="51">
        <v>3</v>
      </c>
      <c r="K91" s="51">
        <v>4</v>
      </c>
      <c r="L91" s="243" t="s">
        <v>581</v>
      </c>
      <c r="M91" s="51" t="s">
        <v>1042</v>
      </c>
      <c r="N91" s="243"/>
      <c r="O91" s="243"/>
      <c r="P91" s="243"/>
      <c r="Q91" s="243"/>
      <c r="R91" s="246"/>
      <c r="S91" s="243"/>
      <c r="T91" s="243"/>
      <c r="U91" s="243"/>
      <c r="V91" s="243"/>
      <c r="W91" s="243"/>
      <c r="X91" s="243"/>
      <c r="Y91" s="243"/>
      <c r="Z91" s="243"/>
      <c r="AA91" s="243"/>
      <c r="AB91" s="243"/>
      <c r="AC91" s="243"/>
      <c r="AD91" s="243"/>
      <c r="AE91" s="243"/>
      <c r="AF91" s="243"/>
      <c r="AG91" s="243"/>
      <c r="AH91" s="51" t="s">
        <v>106</v>
      </c>
      <c r="AI91" s="243" t="s">
        <v>623</v>
      </c>
      <c r="AJ91" s="243"/>
    </row>
    <row r="92" spans="2:36" ht="38.25" x14ac:dyDescent="0.2">
      <c r="B92" s="1267" t="s">
        <v>267</v>
      </c>
      <c r="C92" s="1269" t="s">
        <v>321</v>
      </c>
      <c r="D92" s="1263"/>
      <c r="E92" s="1263" t="s">
        <v>320</v>
      </c>
      <c r="F92" s="1263"/>
      <c r="G92" s="1265" t="s">
        <v>329</v>
      </c>
      <c r="H92" s="1263"/>
      <c r="I92" s="1265" t="s">
        <v>21</v>
      </c>
      <c r="J92" s="1265">
        <v>4</v>
      </c>
      <c r="K92" s="1265">
        <v>4</v>
      </c>
      <c r="L92" s="1263" t="s">
        <v>581</v>
      </c>
      <c r="M92" s="1263">
        <v>4</v>
      </c>
      <c r="N92" s="243"/>
      <c r="O92" s="243"/>
      <c r="P92" s="243"/>
      <c r="Q92" s="243" t="s">
        <v>795</v>
      </c>
      <c r="R92" s="246">
        <v>0.25</v>
      </c>
      <c r="S92" s="243"/>
      <c r="T92" s="243"/>
      <c r="U92" s="243"/>
      <c r="V92" s="243"/>
      <c r="W92" s="243" t="s">
        <v>724</v>
      </c>
      <c r="X92" s="243"/>
      <c r="Y92" s="243"/>
      <c r="Z92" s="1035"/>
      <c r="AA92" s="1035"/>
      <c r="AB92" s="1271" t="s">
        <v>796</v>
      </c>
      <c r="AC92" s="1271" t="s">
        <v>797</v>
      </c>
      <c r="AD92" s="1273">
        <v>406359514</v>
      </c>
      <c r="AE92" s="1273">
        <f>AD92</f>
        <v>406359514</v>
      </c>
      <c r="AF92" s="1281">
        <v>0</v>
      </c>
      <c r="AG92" s="1281">
        <v>0</v>
      </c>
      <c r="AH92" s="1265" t="s">
        <v>106</v>
      </c>
      <c r="AI92" s="1263" t="s">
        <v>623</v>
      </c>
      <c r="AJ92" s="243"/>
    </row>
    <row r="93" spans="2:36" ht="63.75" x14ac:dyDescent="0.2">
      <c r="B93" s="1276"/>
      <c r="C93" s="1277"/>
      <c r="D93" s="1275"/>
      <c r="E93" s="1275"/>
      <c r="F93" s="1275"/>
      <c r="G93" s="1278"/>
      <c r="H93" s="1275"/>
      <c r="I93" s="1278"/>
      <c r="J93" s="1278"/>
      <c r="K93" s="1278"/>
      <c r="L93" s="1275"/>
      <c r="M93" s="1275"/>
      <c r="N93" s="243"/>
      <c r="O93" s="243"/>
      <c r="P93" s="243"/>
      <c r="Q93" s="243" t="s">
        <v>798</v>
      </c>
      <c r="R93" s="246">
        <v>0.25</v>
      </c>
      <c r="S93" s="243"/>
      <c r="T93" s="243"/>
      <c r="U93" s="243"/>
      <c r="V93" s="243"/>
      <c r="W93" s="243" t="s">
        <v>724</v>
      </c>
      <c r="X93" s="243"/>
      <c r="Y93" s="243"/>
      <c r="Z93" s="1036"/>
      <c r="AA93" s="1036"/>
      <c r="AB93" s="1279"/>
      <c r="AC93" s="1279"/>
      <c r="AD93" s="1280"/>
      <c r="AE93" s="1280"/>
      <c r="AF93" s="1282"/>
      <c r="AG93" s="1282"/>
      <c r="AH93" s="1278"/>
      <c r="AI93" s="1275"/>
      <c r="AJ93" s="243"/>
    </row>
    <row r="94" spans="2:36" ht="51" x14ac:dyDescent="0.2">
      <c r="B94" s="1276"/>
      <c r="C94" s="1277"/>
      <c r="D94" s="1275"/>
      <c r="E94" s="1275"/>
      <c r="F94" s="1275"/>
      <c r="G94" s="1278"/>
      <c r="H94" s="1275"/>
      <c r="I94" s="1278"/>
      <c r="J94" s="1278"/>
      <c r="K94" s="1278"/>
      <c r="L94" s="1275"/>
      <c r="M94" s="1275"/>
      <c r="N94" s="243"/>
      <c r="O94" s="243"/>
      <c r="P94" s="243"/>
      <c r="Q94" s="243" t="s">
        <v>799</v>
      </c>
      <c r="R94" s="246">
        <v>0.25</v>
      </c>
      <c r="S94" s="243"/>
      <c r="T94" s="243"/>
      <c r="U94" s="243"/>
      <c r="V94" s="243"/>
      <c r="W94" s="243" t="s">
        <v>724</v>
      </c>
      <c r="X94" s="243"/>
      <c r="Y94" s="243"/>
      <c r="Z94" s="1036"/>
      <c r="AA94" s="1036"/>
      <c r="AB94" s="1279"/>
      <c r="AC94" s="1279"/>
      <c r="AD94" s="1280"/>
      <c r="AE94" s="1280"/>
      <c r="AF94" s="1282"/>
      <c r="AG94" s="1282"/>
      <c r="AH94" s="1278"/>
      <c r="AI94" s="1275"/>
      <c r="AJ94" s="243"/>
    </row>
    <row r="95" spans="2:36" ht="51" x14ac:dyDescent="0.2">
      <c r="B95" s="1268"/>
      <c r="C95" s="1270"/>
      <c r="D95" s="1264"/>
      <c r="E95" s="1264"/>
      <c r="F95" s="1264"/>
      <c r="G95" s="1266"/>
      <c r="H95" s="1264"/>
      <c r="I95" s="1266"/>
      <c r="J95" s="1266"/>
      <c r="K95" s="1266"/>
      <c r="L95" s="1264"/>
      <c r="M95" s="1264"/>
      <c r="N95" s="243"/>
      <c r="O95" s="243"/>
      <c r="P95" s="243"/>
      <c r="Q95" s="243" t="s">
        <v>800</v>
      </c>
      <c r="R95" s="246">
        <v>0.25</v>
      </c>
      <c r="S95" s="243"/>
      <c r="T95" s="243"/>
      <c r="U95" s="243"/>
      <c r="V95" s="243"/>
      <c r="W95" s="243" t="s">
        <v>724</v>
      </c>
      <c r="X95" s="243"/>
      <c r="Y95" s="243"/>
      <c r="Z95" s="1037"/>
      <c r="AA95" s="1037"/>
      <c r="AB95" s="1272"/>
      <c r="AC95" s="1272"/>
      <c r="AD95" s="1274"/>
      <c r="AE95" s="1274"/>
      <c r="AF95" s="1283"/>
      <c r="AG95" s="1283"/>
      <c r="AH95" s="1266"/>
      <c r="AI95" s="1264"/>
      <c r="AJ95" s="243"/>
    </row>
    <row r="96" spans="2:36" ht="25.5" x14ac:dyDescent="0.2">
      <c r="B96" s="54" t="s">
        <v>267</v>
      </c>
      <c r="C96" s="55" t="s">
        <v>321</v>
      </c>
      <c r="D96" s="243"/>
      <c r="E96" s="243" t="s">
        <v>320</v>
      </c>
      <c r="F96" s="243"/>
      <c r="G96" s="51" t="s">
        <v>328</v>
      </c>
      <c r="H96" s="243"/>
      <c r="I96" s="51" t="s">
        <v>21</v>
      </c>
      <c r="J96" s="51">
        <v>1</v>
      </c>
      <c r="K96" s="51">
        <v>1</v>
      </c>
      <c r="L96" s="243" t="s">
        <v>581</v>
      </c>
      <c r="M96" s="51" t="s">
        <v>1042</v>
      </c>
      <c r="N96" s="243"/>
      <c r="O96" s="243"/>
      <c r="P96" s="243"/>
      <c r="Q96" s="243"/>
      <c r="R96" s="246"/>
      <c r="S96" s="243"/>
      <c r="T96" s="243"/>
      <c r="U96" s="243"/>
      <c r="V96" s="243"/>
      <c r="W96" s="243"/>
      <c r="X96" s="243"/>
      <c r="Y96" s="243"/>
      <c r="Z96" s="243"/>
      <c r="AA96" s="243"/>
      <c r="AB96" s="243"/>
      <c r="AC96" s="243"/>
      <c r="AD96" s="243"/>
      <c r="AE96" s="243"/>
      <c r="AF96" s="243"/>
      <c r="AG96" s="243"/>
      <c r="AH96" s="51" t="s">
        <v>106</v>
      </c>
      <c r="AI96" s="243" t="s">
        <v>623</v>
      </c>
      <c r="AJ96" s="243"/>
    </row>
    <row r="97" spans="2:36" ht="25.5" x14ac:dyDescent="0.2">
      <c r="B97" s="54" t="s">
        <v>267</v>
      </c>
      <c r="C97" s="55" t="s">
        <v>321</v>
      </c>
      <c r="D97" s="243"/>
      <c r="E97" s="243" t="s">
        <v>320</v>
      </c>
      <c r="F97" s="243"/>
      <c r="G97" s="51" t="s">
        <v>327</v>
      </c>
      <c r="H97" s="243"/>
      <c r="I97" s="51" t="s">
        <v>21</v>
      </c>
      <c r="J97" s="51">
        <v>53</v>
      </c>
      <c r="K97" s="51">
        <v>53</v>
      </c>
      <c r="L97" s="243" t="s">
        <v>581</v>
      </c>
      <c r="M97" s="51" t="s">
        <v>1042</v>
      </c>
      <c r="N97" s="243"/>
      <c r="O97" s="243"/>
      <c r="P97" s="243"/>
      <c r="Q97" s="243"/>
      <c r="R97" s="246"/>
      <c r="S97" s="243"/>
      <c r="T97" s="243"/>
      <c r="U97" s="243"/>
      <c r="V97" s="243"/>
      <c r="W97" s="243"/>
      <c r="X97" s="243"/>
      <c r="Y97" s="243"/>
      <c r="Z97" s="243"/>
      <c r="AA97" s="243"/>
      <c r="AB97" s="243"/>
      <c r="AC97" s="243"/>
      <c r="AD97" s="243"/>
      <c r="AE97" s="243"/>
      <c r="AF97" s="243"/>
      <c r="AG97" s="243"/>
      <c r="AH97" s="51" t="s">
        <v>106</v>
      </c>
      <c r="AI97" s="243" t="s">
        <v>623</v>
      </c>
      <c r="AJ97" s="243"/>
    </row>
    <row r="98" spans="2:36" ht="51" x14ac:dyDescent="0.2">
      <c r="B98" s="54" t="s">
        <v>267</v>
      </c>
      <c r="C98" s="55" t="s">
        <v>321</v>
      </c>
      <c r="D98" s="243"/>
      <c r="E98" s="243" t="s">
        <v>320</v>
      </c>
      <c r="F98" s="243"/>
      <c r="G98" s="51" t="s">
        <v>323</v>
      </c>
      <c r="H98" s="243"/>
      <c r="I98" s="51" t="s">
        <v>21</v>
      </c>
      <c r="J98" s="51">
        <v>7</v>
      </c>
      <c r="K98" s="51">
        <v>9</v>
      </c>
      <c r="L98" s="243" t="s">
        <v>581</v>
      </c>
      <c r="M98" s="51" t="s">
        <v>1042</v>
      </c>
      <c r="N98" s="243"/>
      <c r="O98" s="243"/>
      <c r="P98" s="243"/>
      <c r="Q98" s="243"/>
      <c r="R98" s="246"/>
      <c r="S98" s="243"/>
      <c r="T98" s="243"/>
      <c r="U98" s="243"/>
      <c r="V98" s="243"/>
      <c r="W98" s="243"/>
      <c r="X98" s="243"/>
      <c r="Y98" s="243"/>
      <c r="Z98" s="243"/>
      <c r="AA98" s="243"/>
      <c r="AB98" s="243"/>
      <c r="AC98" s="243"/>
      <c r="AD98" s="243"/>
      <c r="AE98" s="243"/>
      <c r="AF98" s="243"/>
      <c r="AG98" s="243"/>
      <c r="AH98" s="51" t="s">
        <v>106</v>
      </c>
      <c r="AI98" s="243" t="s">
        <v>623</v>
      </c>
      <c r="AJ98" s="243"/>
    </row>
    <row r="99" spans="2:36" ht="38.25" x14ac:dyDescent="0.2">
      <c r="B99" s="54" t="s">
        <v>267</v>
      </c>
      <c r="C99" s="55" t="s">
        <v>321</v>
      </c>
      <c r="D99" s="243"/>
      <c r="E99" s="243" t="s">
        <v>320</v>
      </c>
      <c r="F99" s="243"/>
      <c r="G99" s="51" t="s">
        <v>322</v>
      </c>
      <c r="H99" s="243"/>
      <c r="I99" s="51" t="s">
        <v>21</v>
      </c>
      <c r="J99" s="51">
        <v>0</v>
      </c>
      <c r="K99" s="51">
        <v>1</v>
      </c>
      <c r="L99" s="243" t="s">
        <v>581</v>
      </c>
      <c r="M99" s="51" t="s">
        <v>1042</v>
      </c>
      <c r="N99" s="243"/>
      <c r="O99" s="243"/>
      <c r="P99" s="243"/>
      <c r="Q99" s="243"/>
      <c r="R99" s="246"/>
      <c r="S99" s="243"/>
      <c r="T99" s="243"/>
      <c r="U99" s="243"/>
      <c r="V99" s="243"/>
      <c r="W99" s="243"/>
      <c r="X99" s="243"/>
      <c r="Y99" s="243"/>
      <c r="Z99" s="243"/>
      <c r="AA99" s="243"/>
      <c r="AB99" s="243"/>
      <c r="AC99" s="243"/>
      <c r="AD99" s="243"/>
      <c r="AE99" s="243"/>
      <c r="AF99" s="243"/>
      <c r="AG99" s="243"/>
      <c r="AH99" s="51" t="s">
        <v>106</v>
      </c>
      <c r="AI99" s="243" t="s">
        <v>623</v>
      </c>
      <c r="AJ99" s="243"/>
    </row>
    <row r="100" spans="2:36" ht="25.5" x14ac:dyDescent="0.2">
      <c r="B100" s="54" t="s">
        <v>267</v>
      </c>
      <c r="C100" s="55" t="s">
        <v>321</v>
      </c>
      <c r="D100" s="243"/>
      <c r="E100" s="243" t="s">
        <v>320</v>
      </c>
      <c r="F100" s="243"/>
      <c r="G100" s="51" t="s">
        <v>319</v>
      </c>
      <c r="H100" s="243"/>
      <c r="I100" s="51" t="s">
        <v>21</v>
      </c>
      <c r="J100" s="51">
        <v>0</v>
      </c>
      <c r="K100" s="51">
        <v>1</v>
      </c>
      <c r="L100" s="243" t="s">
        <v>581</v>
      </c>
      <c r="M100" s="51" t="s">
        <v>1042</v>
      </c>
      <c r="N100" s="243"/>
      <c r="O100" s="243"/>
      <c r="P100" s="243"/>
      <c r="Q100" s="243"/>
      <c r="R100" s="246"/>
      <c r="S100" s="243"/>
      <c r="T100" s="243"/>
      <c r="U100" s="243"/>
      <c r="V100" s="243"/>
      <c r="W100" s="243"/>
      <c r="X100" s="243"/>
      <c r="Y100" s="243"/>
      <c r="Z100" s="243"/>
      <c r="AA100" s="243"/>
      <c r="AB100" s="243"/>
      <c r="AC100" s="243"/>
      <c r="AD100" s="243"/>
      <c r="AE100" s="243"/>
      <c r="AF100" s="243"/>
      <c r="AG100" s="243"/>
      <c r="AH100" s="51" t="s">
        <v>106</v>
      </c>
      <c r="AI100" s="243" t="s">
        <v>623</v>
      </c>
      <c r="AJ100" s="243"/>
    </row>
    <row r="101" spans="2:36" ht="38.25" x14ac:dyDescent="0.2">
      <c r="B101" s="54" t="s">
        <v>267</v>
      </c>
      <c r="C101" s="55" t="s">
        <v>277</v>
      </c>
      <c r="D101" s="243"/>
      <c r="E101" s="243" t="s">
        <v>276</v>
      </c>
      <c r="F101" s="243"/>
      <c r="G101" s="51" t="s">
        <v>280</v>
      </c>
      <c r="H101" s="243"/>
      <c r="I101" s="51" t="s">
        <v>21</v>
      </c>
      <c r="J101" s="51">
        <v>0</v>
      </c>
      <c r="K101" s="51">
        <v>1</v>
      </c>
      <c r="L101" s="243" t="s">
        <v>581</v>
      </c>
      <c r="M101" s="51" t="s">
        <v>1042</v>
      </c>
      <c r="N101" s="243"/>
      <c r="O101" s="243"/>
      <c r="P101" s="243"/>
      <c r="Q101" s="243"/>
      <c r="R101" s="246"/>
      <c r="S101" s="243"/>
      <c r="T101" s="243"/>
      <c r="U101" s="243"/>
      <c r="V101" s="243"/>
      <c r="W101" s="243"/>
      <c r="X101" s="243"/>
      <c r="Y101" s="243"/>
      <c r="Z101" s="243"/>
      <c r="AA101" s="243"/>
      <c r="AB101" s="243"/>
      <c r="AC101" s="243"/>
      <c r="AD101" s="243"/>
      <c r="AE101" s="243"/>
      <c r="AF101" s="243"/>
      <c r="AG101" s="243"/>
      <c r="AH101" s="57" t="s">
        <v>106</v>
      </c>
      <c r="AI101" s="243" t="s">
        <v>623</v>
      </c>
      <c r="AJ101" s="243"/>
    </row>
    <row r="102" spans="2:36" ht="38.25" x14ac:dyDescent="0.2">
      <c r="B102" s="54" t="s">
        <v>267</v>
      </c>
      <c r="C102" s="55" t="s">
        <v>277</v>
      </c>
      <c r="D102" s="243"/>
      <c r="E102" s="243" t="s">
        <v>276</v>
      </c>
      <c r="F102" s="243"/>
      <c r="G102" s="51" t="s">
        <v>279</v>
      </c>
      <c r="H102" s="243"/>
      <c r="I102" s="51" t="s">
        <v>21</v>
      </c>
      <c r="J102" s="51">
        <v>0</v>
      </c>
      <c r="K102" s="51">
        <v>1</v>
      </c>
      <c r="L102" s="243" t="s">
        <v>581</v>
      </c>
      <c r="M102" s="51" t="s">
        <v>1042</v>
      </c>
      <c r="N102" s="243"/>
      <c r="O102" s="243"/>
      <c r="P102" s="243"/>
      <c r="Q102" s="243"/>
      <c r="R102" s="246"/>
      <c r="S102" s="243"/>
      <c r="T102" s="243"/>
      <c r="U102" s="243"/>
      <c r="V102" s="243"/>
      <c r="W102" s="243"/>
      <c r="X102" s="243"/>
      <c r="Y102" s="243"/>
      <c r="Z102" s="243"/>
      <c r="AA102" s="243"/>
      <c r="AB102" s="243"/>
      <c r="AC102" s="243"/>
      <c r="AD102" s="243"/>
      <c r="AE102" s="243"/>
      <c r="AF102" s="243"/>
      <c r="AG102" s="243"/>
      <c r="AH102" s="51" t="s">
        <v>278</v>
      </c>
      <c r="AI102" s="243" t="s">
        <v>623</v>
      </c>
      <c r="AJ102" s="243"/>
    </row>
    <row r="103" spans="2:36" ht="38.25" x14ac:dyDescent="0.2">
      <c r="B103" s="54" t="s">
        <v>267</v>
      </c>
      <c r="C103" s="55" t="s">
        <v>277</v>
      </c>
      <c r="D103" s="243"/>
      <c r="E103" s="243" t="s">
        <v>276</v>
      </c>
      <c r="F103" s="243"/>
      <c r="G103" s="51" t="s">
        <v>275</v>
      </c>
      <c r="H103" s="243"/>
      <c r="I103" s="51" t="s">
        <v>21</v>
      </c>
      <c r="J103" s="51">
        <v>0</v>
      </c>
      <c r="K103" s="51">
        <v>1</v>
      </c>
      <c r="L103" s="243" t="s">
        <v>581</v>
      </c>
      <c r="M103" s="51" t="s">
        <v>1042</v>
      </c>
      <c r="N103" s="243"/>
      <c r="O103" s="243"/>
      <c r="P103" s="243"/>
      <c r="Q103" s="243"/>
      <c r="R103" s="246"/>
      <c r="S103" s="243"/>
      <c r="T103" s="243"/>
      <c r="U103" s="243"/>
      <c r="V103" s="243"/>
      <c r="W103" s="243"/>
      <c r="X103" s="243"/>
      <c r="Y103" s="243"/>
      <c r="Z103" s="243"/>
      <c r="AA103" s="243"/>
      <c r="AB103" s="243"/>
      <c r="AC103" s="243"/>
      <c r="AD103" s="243"/>
      <c r="AE103" s="243"/>
      <c r="AF103" s="243"/>
      <c r="AG103" s="243"/>
      <c r="AH103" s="51" t="s">
        <v>106</v>
      </c>
      <c r="AI103" s="243" t="s">
        <v>623</v>
      </c>
      <c r="AJ103" s="243"/>
    </row>
    <row r="104" spans="2:36" ht="25.5" x14ac:dyDescent="0.2">
      <c r="B104" s="54" t="s">
        <v>267</v>
      </c>
      <c r="C104" s="55" t="s">
        <v>266</v>
      </c>
      <c r="D104" s="243"/>
      <c r="E104" s="243"/>
      <c r="F104" s="243"/>
      <c r="G104" s="51" t="s">
        <v>274</v>
      </c>
      <c r="H104" s="243"/>
      <c r="I104" s="51" t="s">
        <v>21</v>
      </c>
      <c r="J104" s="51">
        <v>0</v>
      </c>
      <c r="K104" s="51">
        <v>1</v>
      </c>
      <c r="L104" s="243" t="s">
        <v>581</v>
      </c>
      <c r="M104" s="51" t="s">
        <v>1042</v>
      </c>
      <c r="N104" s="243"/>
      <c r="O104" s="243"/>
      <c r="P104" s="243"/>
      <c r="Q104" s="243"/>
      <c r="R104" s="246"/>
      <c r="S104" s="243"/>
      <c r="T104" s="243"/>
      <c r="U104" s="243"/>
      <c r="V104" s="243"/>
      <c r="W104" s="243"/>
      <c r="X104" s="243"/>
      <c r="Y104" s="243"/>
      <c r="Z104" s="243"/>
      <c r="AA104" s="243"/>
      <c r="AB104" s="243"/>
      <c r="AC104" s="243"/>
      <c r="AD104" s="243"/>
      <c r="AE104" s="243"/>
      <c r="AF104" s="243"/>
      <c r="AG104" s="243"/>
      <c r="AH104" s="51" t="s">
        <v>106</v>
      </c>
      <c r="AI104" s="243" t="s">
        <v>623</v>
      </c>
      <c r="AJ104" s="243"/>
    </row>
    <row r="105" spans="2:36" ht="38.25" x14ac:dyDescent="0.2">
      <c r="B105" s="54" t="s">
        <v>267</v>
      </c>
      <c r="C105" s="55" t="s">
        <v>266</v>
      </c>
      <c r="D105" s="243"/>
      <c r="E105" s="243"/>
      <c r="F105" s="243"/>
      <c r="G105" s="51" t="s">
        <v>273</v>
      </c>
      <c r="H105" s="243"/>
      <c r="I105" s="51" t="s">
        <v>21</v>
      </c>
      <c r="J105" s="51">
        <v>0</v>
      </c>
      <c r="K105" s="51">
        <v>1</v>
      </c>
      <c r="L105" s="243" t="s">
        <v>581</v>
      </c>
      <c r="M105" s="51" t="s">
        <v>1042</v>
      </c>
      <c r="N105" s="243"/>
      <c r="O105" s="243"/>
      <c r="P105" s="243"/>
      <c r="Q105" s="243"/>
      <c r="R105" s="246"/>
      <c r="S105" s="243"/>
      <c r="T105" s="243"/>
      <c r="U105" s="243"/>
      <c r="V105" s="243"/>
      <c r="W105" s="243"/>
      <c r="X105" s="243"/>
      <c r="Y105" s="243"/>
      <c r="Z105" s="243"/>
      <c r="AA105" s="243"/>
      <c r="AB105" s="243"/>
      <c r="AC105" s="243"/>
      <c r="AD105" s="243"/>
      <c r="AE105" s="243"/>
      <c r="AF105" s="243"/>
      <c r="AG105" s="243"/>
      <c r="AH105" s="51" t="s">
        <v>106</v>
      </c>
      <c r="AI105" s="243" t="s">
        <v>623</v>
      </c>
      <c r="AJ105" s="243"/>
    </row>
    <row r="106" spans="2:36" ht="51" x14ac:dyDescent="0.2">
      <c r="B106" s="54" t="s">
        <v>267</v>
      </c>
      <c r="C106" s="55" t="s">
        <v>266</v>
      </c>
      <c r="D106" s="243"/>
      <c r="E106" s="51" t="s">
        <v>265</v>
      </c>
      <c r="F106" s="243"/>
      <c r="G106" s="51" t="s">
        <v>272</v>
      </c>
      <c r="H106" s="243"/>
      <c r="I106" s="51" t="s">
        <v>21</v>
      </c>
      <c r="J106" s="51">
        <v>15</v>
      </c>
      <c r="K106" s="51">
        <v>50</v>
      </c>
      <c r="L106" s="243" t="s">
        <v>581</v>
      </c>
      <c r="M106" s="243">
        <v>50</v>
      </c>
      <c r="N106" s="243"/>
      <c r="O106" s="243"/>
      <c r="P106" s="243"/>
      <c r="Q106" s="243" t="s">
        <v>801</v>
      </c>
      <c r="R106" s="246">
        <v>1</v>
      </c>
      <c r="S106" s="243"/>
      <c r="T106" s="243"/>
      <c r="U106" s="243"/>
      <c r="V106" s="243"/>
      <c r="W106" s="243" t="s">
        <v>627</v>
      </c>
      <c r="X106" s="243"/>
      <c r="Y106" s="243"/>
      <c r="Z106" s="243"/>
      <c r="AA106" s="243"/>
      <c r="AB106" s="243"/>
      <c r="AC106" s="243"/>
      <c r="AD106" s="243"/>
      <c r="AE106" s="243"/>
      <c r="AF106" s="243"/>
      <c r="AG106" s="243"/>
      <c r="AH106" s="51" t="s">
        <v>106</v>
      </c>
      <c r="AI106" s="243" t="s">
        <v>623</v>
      </c>
      <c r="AJ106" s="243"/>
    </row>
    <row r="107" spans="2:36" ht="38.25" x14ac:dyDescent="0.2">
      <c r="B107" s="54" t="s">
        <v>267</v>
      </c>
      <c r="C107" s="55" t="s">
        <v>266</v>
      </c>
      <c r="D107" s="243"/>
      <c r="E107" s="51" t="s">
        <v>265</v>
      </c>
      <c r="F107" s="243"/>
      <c r="G107" s="51" t="s">
        <v>271</v>
      </c>
      <c r="H107" s="243"/>
      <c r="I107" s="51" t="s">
        <v>21</v>
      </c>
      <c r="J107" s="51">
        <v>0</v>
      </c>
      <c r="K107" s="51">
        <v>1</v>
      </c>
      <c r="L107" s="243" t="s">
        <v>581</v>
      </c>
      <c r="M107" s="51" t="s">
        <v>1042</v>
      </c>
      <c r="N107" s="243"/>
      <c r="O107" s="243"/>
      <c r="P107" s="243"/>
      <c r="Q107" s="243"/>
      <c r="R107" s="246"/>
      <c r="S107" s="243"/>
      <c r="T107" s="243"/>
      <c r="U107" s="243"/>
      <c r="V107" s="243"/>
      <c r="W107" s="243"/>
      <c r="X107" s="243"/>
      <c r="Y107" s="243"/>
      <c r="Z107" s="243"/>
      <c r="AA107" s="243"/>
      <c r="AB107" s="243"/>
      <c r="AC107" s="243"/>
      <c r="AD107" s="243"/>
      <c r="AE107" s="243"/>
      <c r="AF107" s="243"/>
      <c r="AG107" s="243"/>
      <c r="AH107" s="51" t="s">
        <v>106</v>
      </c>
      <c r="AI107" s="243" t="s">
        <v>623</v>
      </c>
      <c r="AJ107" s="243"/>
    </row>
    <row r="108" spans="2:36" ht="63.75" x14ac:dyDescent="0.2">
      <c r="B108" s="54" t="s">
        <v>267</v>
      </c>
      <c r="C108" s="55" t="s">
        <v>266</v>
      </c>
      <c r="D108" s="243"/>
      <c r="E108" s="51" t="s">
        <v>265</v>
      </c>
      <c r="F108" s="243"/>
      <c r="G108" s="51" t="s">
        <v>270</v>
      </c>
      <c r="H108" s="243"/>
      <c r="I108" s="51" t="s">
        <v>21</v>
      </c>
      <c r="J108" s="51">
        <v>0</v>
      </c>
      <c r="K108" s="51">
        <v>1</v>
      </c>
      <c r="L108" s="243" t="s">
        <v>581</v>
      </c>
      <c r="M108" s="51" t="s">
        <v>1042</v>
      </c>
      <c r="N108" s="243"/>
      <c r="O108" s="243"/>
      <c r="P108" s="243"/>
      <c r="Q108" s="243"/>
      <c r="R108" s="246"/>
      <c r="S108" s="243"/>
      <c r="T108" s="243"/>
      <c r="U108" s="243"/>
      <c r="V108" s="243"/>
      <c r="W108" s="243"/>
      <c r="X108" s="243"/>
      <c r="Y108" s="243"/>
      <c r="Z108" s="243"/>
      <c r="AA108" s="243"/>
      <c r="AB108" s="243"/>
      <c r="AC108" s="243"/>
      <c r="AD108" s="243"/>
      <c r="AE108" s="243"/>
      <c r="AF108" s="243"/>
      <c r="AG108" s="243"/>
      <c r="AH108" s="51" t="s">
        <v>106</v>
      </c>
      <c r="AI108" s="243" t="s">
        <v>623</v>
      </c>
      <c r="AJ108" s="243"/>
    </row>
    <row r="109" spans="2:36" ht="38.25" x14ac:dyDescent="0.2">
      <c r="B109" s="54" t="s">
        <v>267</v>
      </c>
      <c r="C109" s="55" t="s">
        <v>266</v>
      </c>
      <c r="D109" s="243"/>
      <c r="E109" s="51" t="s">
        <v>265</v>
      </c>
      <c r="F109" s="243"/>
      <c r="G109" s="51" t="s">
        <v>269</v>
      </c>
      <c r="H109" s="243"/>
      <c r="I109" s="51" t="s">
        <v>21</v>
      </c>
      <c r="J109" s="51">
        <v>0</v>
      </c>
      <c r="K109" s="51">
        <v>1</v>
      </c>
      <c r="L109" s="243" t="s">
        <v>581</v>
      </c>
      <c r="M109" s="51" t="s">
        <v>1042</v>
      </c>
      <c r="N109" s="243"/>
      <c r="O109" s="243"/>
      <c r="P109" s="243"/>
      <c r="Q109" s="243"/>
      <c r="R109" s="246"/>
      <c r="S109" s="243"/>
      <c r="T109" s="243"/>
      <c r="U109" s="243"/>
      <c r="V109" s="243"/>
      <c r="W109" s="243"/>
      <c r="X109" s="243"/>
      <c r="Y109" s="243"/>
      <c r="Z109" s="243"/>
      <c r="AA109" s="243"/>
      <c r="AB109" s="243"/>
      <c r="AC109" s="243"/>
      <c r="AD109" s="243"/>
      <c r="AE109" s="243"/>
      <c r="AF109" s="243"/>
      <c r="AG109" s="243"/>
      <c r="AH109" s="51" t="s">
        <v>106</v>
      </c>
      <c r="AI109" s="243" t="s">
        <v>623</v>
      </c>
      <c r="AJ109" s="243"/>
    </row>
    <row r="110" spans="2:36" ht="38.25" x14ac:dyDescent="0.2">
      <c r="B110" s="54" t="s">
        <v>267</v>
      </c>
      <c r="C110" s="55" t="s">
        <v>266</v>
      </c>
      <c r="D110" s="243"/>
      <c r="E110" s="51" t="s">
        <v>265</v>
      </c>
      <c r="F110" s="243"/>
      <c r="G110" s="51" t="s">
        <v>264</v>
      </c>
      <c r="H110" s="243"/>
      <c r="I110" s="51" t="s">
        <v>21</v>
      </c>
      <c r="J110" s="51">
        <v>600</v>
      </c>
      <c r="K110" s="51">
        <v>2400</v>
      </c>
      <c r="L110" s="243" t="s">
        <v>582</v>
      </c>
      <c r="M110" s="51" t="s">
        <v>1042</v>
      </c>
      <c r="N110" s="243"/>
      <c r="O110" s="243"/>
      <c r="P110" s="243"/>
      <c r="Q110" s="243"/>
      <c r="R110" s="246"/>
      <c r="S110" s="243"/>
      <c r="T110" s="243"/>
      <c r="U110" s="243"/>
      <c r="V110" s="243"/>
      <c r="W110" s="243"/>
      <c r="X110" s="243"/>
      <c r="Y110" s="243"/>
      <c r="Z110" s="243"/>
      <c r="AA110" s="243"/>
      <c r="AB110" s="243"/>
      <c r="AC110" s="243"/>
      <c r="AD110" s="243"/>
      <c r="AE110" s="243"/>
      <c r="AF110" s="243"/>
      <c r="AG110" s="243"/>
      <c r="AH110" s="51" t="s">
        <v>106</v>
      </c>
      <c r="AI110" s="243" t="s">
        <v>623</v>
      </c>
      <c r="AJ110" s="243"/>
    </row>
    <row r="111" spans="2:36" ht="51" x14ac:dyDescent="0.2">
      <c r="B111" s="54" t="s">
        <v>97</v>
      </c>
      <c r="C111" s="55" t="s">
        <v>96</v>
      </c>
      <c r="D111" s="243"/>
      <c r="E111" s="243" t="s">
        <v>103</v>
      </c>
      <c r="F111" s="243"/>
      <c r="G111" s="51" t="s">
        <v>112</v>
      </c>
      <c r="H111" s="243"/>
      <c r="I111" s="51" t="s">
        <v>21</v>
      </c>
      <c r="J111" s="51">
        <v>1</v>
      </c>
      <c r="K111" s="51">
        <v>1</v>
      </c>
      <c r="L111" s="243" t="s">
        <v>581</v>
      </c>
      <c r="M111" s="243">
        <v>1</v>
      </c>
      <c r="N111" s="243"/>
      <c r="O111" s="243"/>
      <c r="P111" s="243"/>
      <c r="Q111" s="243" t="s">
        <v>802</v>
      </c>
      <c r="R111" s="246">
        <v>1</v>
      </c>
      <c r="S111" s="243"/>
      <c r="T111" s="243"/>
      <c r="U111" s="243"/>
      <c r="V111" s="243"/>
      <c r="W111" s="243" t="s">
        <v>627</v>
      </c>
      <c r="X111" s="243"/>
      <c r="Y111" s="243"/>
      <c r="Z111" s="243"/>
      <c r="AA111" s="243"/>
      <c r="AB111" s="243"/>
      <c r="AC111" s="243"/>
      <c r="AD111" s="243"/>
      <c r="AE111" s="243"/>
      <c r="AF111" s="243"/>
      <c r="AG111" s="243"/>
      <c r="AH111" s="51" t="s">
        <v>106</v>
      </c>
      <c r="AI111" s="243" t="s">
        <v>623</v>
      </c>
      <c r="AJ111" s="243"/>
    </row>
    <row r="112" spans="2:36" ht="102" x14ac:dyDescent="0.2">
      <c r="B112" s="54" t="s">
        <v>97</v>
      </c>
      <c r="C112" s="55" t="s">
        <v>96</v>
      </c>
      <c r="D112" s="243"/>
      <c r="E112" s="243" t="s">
        <v>103</v>
      </c>
      <c r="F112" s="243"/>
      <c r="G112" s="51" t="s">
        <v>111</v>
      </c>
      <c r="H112" s="243"/>
      <c r="I112" s="51" t="s">
        <v>21</v>
      </c>
      <c r="J112" s="51">
        <v>13</v>
      </c>
      <c r="K112" s="51">
        <v>13</v>
      </c>
      <c r="L112" s="243" t="s">
        <v>581</v>
      </c>
      <c r="M112" s="243">
        <v>13</v>
      </c>
      <c r="N112" s="243"/>
      <c r="O112" s="243"/>
      <c r="P112" s="243"/>
      <c r="Q112" s="58" t="s">
        <v>803</v>
      </c>
      <c r="R112" s="246">
        <v>1</v>
      </c>
      <c r="S112" s="243"/>
      <c r="T112" s="243"/>
      <c r="U112" s="243"/>
      <c r="V112" s="243"/>
      <c r="W112" s="243" t="s">
        <v>774</v>
      </c>
      <c r="X112" s="243"/>
      <c r="Y112" s="243"/>
      <c r="Z112" s="251"/>
      <c r="AA112" s="251"/>
      <c r="AB112" s="243" t="s">
        <v>804</v>
      </c>
      <c r="AC112" s="244" t="s">
        <v>805</v>
      </c>
      <c r="AD112" s="245">
        <v>350000000</v>
      </c>
      <c r="AE112" s="245">
        <v>350000000</v>
      </c>
      <c r="AF112" s="6">
        <v>0</v>
      </c>
      <c r="AG112" s="6">
        <v>0</v>
      </c>
      <c r="AH112" s="51" t="s">
        <v>106</v>
      </c>
      <c r="AI112" s="243" t="s">
        <v>623</v>
      </c>
      <c r="AJ112" s="243"/>
    </row>
    <row r="113" spans="2:36" ht="25.5" x14ac:dyDescent="0.2">
      <c r="B113" s="54" t="s">
        <v>97</v>
      </c>
      <c r="C113" s="55" t="s">
        <v>96</v>
      </c>
      <c r="D113" s="243"/>
      <c r="E113" s="243" t="s">
        <v>103</v>
      </c>
      <c r="F113" s="243"/>
      <c r="G113" s="51" t="s">
        <v>110</v>
      </c>
      <c r="H113" s="243"/>
      <c r="I113" s="51" t="s">
        <v>21</v>
      </c>
      <c r="J113" s="51">
        <v>13</v>
      </c>
      <c r="K113" s="51">
        <v>13</v>
      </c>
      <c r="L113" s="243" t="s">
        <v>581</v>
      </c>
      <c r="M113" s="51" t="s">
        <v>1042</v>
      </c>
      <c r="N113" s="243"/>
      <c r="O113" s="243"/>
      <c r="P113" s="243"/>
      <c r="Q113" s="243"/>
      <c r="R113" s="246"/>
      <c r="S113" s="243"/>
      <c r="T113" s="243"/>
      <c r="U113" s="243"/>
      <c r="V113" s="243"/>
      <c r="W113" s="243"/>
      <c r="X113" s="243"/>
      <c r="Y113" s="243"/>
      <c r="Z113" s="243"/>
      <c r="AA113" s="243"/>
      <c r="AB113" s="243"/>
      <c r="AC113" s="243"/>
      <c r="AD113" s="243"/>
      <c r="AE113" s="243"/>
      <c r="AF113" s="243"/>
      <c r="AG113" s="243"/>
      <c r="AH113" s="51" t="s">
        <v>106</v>
      </c>
      <c r="AI113" s="243" t="s">
        <v>623</v>
      </c>
      <c r="AJ113" s="243"/>
    </row>
    <row r="114" spans="2:36" ht="25.5" x14ac:dyDescent="0.2">
      <c r="B114" s="1267" t="s">
        <v>97</v>
      </c>
      <c r="C114" s="1269" t="s">
        <v>96</v>
      </c>
      <c r="D114" s="1263"/>
      <c r="E114" s="1263" t="s">
        <v>103</v>
      </c>
      <c r="F114" s="1263"/>
      <c r="G114" s="1265" t="s">
        <v>109</v>
      </c>
      <c r="H114" s="1263"/>
      <c r="I114" s="1265" t="s">
        <v>21</v>
      </c>
      <c r="J114" s="1265">
        <v>0</v>
      </c>
      <c r="K114" s="1265">
        <v>1</v>
      </c>
      <c r="L114" s="1263" t="s">
        <v>581</v>
      </c>
      <c r="M114" s="1263">
        <v>1</v>
      </c>
      <c r="N114" s="243"/>
      <c r="O114" s="243"/>
      <c r="P114" s="243"/>
      <c r="Q114" s="243" t="s">
        <v>806</v>
      </c>
      <c r="R114" s="246">
        <v>0.1</v>
      </c>
      <c r="S114" s="243"/>
      <c r="T114" s="243"/>
      <c r="U114" s="243"/>
      <c r="V114" s="243"/>
      <c r="W114" s="243" t="s">
        <v>807</v>
      </c>
      <c r="X114" s="243"/>
      <c r="Y114" s="243"/>
      <c r="Z114" s="1263" t="s">
        <v>808</v>
      </c>
      <c r="AA114" s="1263" t="s">
        <v>809</v>
      </c>
      <c r="AB114" s="1271" t="s">
        <v>810</v>
      </c>
      <c r="AC114" s="1271" t="s">
        <v>811</v>
      </c>
      <c r="AD114" s="1273">
        <v>210000000</v>
      </c>
      <c r="AE114" s="1273">
        <f>AD114</f>
        <v>210000000</v>
      </c>
      <c r="AF114" s="1263">
        <v>0</v>
      </c>
      <c r="AG114" s="1263">
        <v>0</v>
      </c>
      <c r="AH114" s="1265" t="s">
        <v>106</v>
      </c>
      <c r="AI114" s="1263" t="s">
        <v>623</v>
      </c>
      <c r="AJ114" s="243"/>
    </row>
    <row r="115" spans="2:36" ht="38.25" x14ac:dyDescent="0.2">
      <c r="B115" s="1268"/>
      <c r="C115" s="1270"/>
      <c r="D115" s="1264"/>
      <c r="E115" s="1264"/>
      <c r="F115" s="1264"/>
      <c r="G115" s="1266"/>
      <c r="H115" s="1264"/>
      <c r="I115" s="1266"/>
      <c r="J115" s="1266"/>
      <c r="K115" s="1266"/>
      <c r="L115" s="1264"/>
      <c r="M115" s="1264"/>
      <c r="N115" s="243"/>
      <c r="O115" s="243"/>
      <c r="P115" s="243"/>
      <c r="Q115" s="243" t="s">
        <v>812</v>
      </c>
      <c r="R115" s="246">
        <v>0.9</v>
      </c>
      <c r="S115" s="243"/>
      <c r="T115" s="243"/>
      <c r="U115" s="243"/>
      <c r="V115" s="243"/>
      <c r="W115" s="243" t="s">
        <v>813</v>
      </c>
      <c r="X115" s="243"/>
      <c r="Y115" s="243"/>
      <c r="Z115" s="1275"/>
      <c r="AA115" s="1275"/>
      <c r="AB115" s="1272"/>
      <c r="AC115" s="1272"/>
      <c r="AD115" s="1274"/>
      <c r="AE115" s="1274"/>
      <c r="AF115" s="1264"/>
      <c r="AG115" s="1264"/>
      <c r="AH115" s="1266"/>
      <c r="AI115" s="1264"/>
      <c r="AJ115" s="243"/>
    </row>
    <row r="116" spans="2:36" ht="51" x14ac:dyDescent="0.2">
      <c r="B116" s="1267" t="s">
        <v>97</v>
      </c>
      <c r="C116" s="1269" t="s">
        <v>96</v>
      </c>
      <c r="D116" s="1263"/>
      <c r="E116" s="1263" t="s">
        <v>103</v>
      </c>
      <c r="F116" s="1263"/>
      <c r="G116" s="1265" t="s">
        <v>108</v>
      </c>
      <c r="H116" s="1263"/>
      <c r="I116" s="1265" t="s">
        <v>21</v>
      </c>
      <c r="J116" s="1265">
        <v>0</v>
      </c>
      <c r="K116" s="1265">
        <v>4</v>
      </c>
      <c r="L116" s="1263" t="s">
        <v>581</v>
      </c>
      <c r="M116" s="1263">
        <v>4</v>
      </c>
      <c r="N116" s="243"/>
      <c r="O116" s="243"/>
      <c r="P116" s="243"/>
      <c r="Q116" s="243" t="s">
        <v>814</v>
      </c>
      <c r="R116" s="246">
        <v>0.1</v>
      </c>
      <c r="S116" s="243"/>
      <c r="T116" s="243"/>
      <c r="U116" s="243"/>
      <c r="V116" s="243"/>
      <c r="W116" s="243" t="s">
        <v>807</v>
      </c>
      <c r="X116" s="243"/>
      <c r="Y116" s="243"/>
      <c r="Z116" s="1275"/>
      <c r="AA116" s="1275"/>
      <c r="AB116" s="1271" t="s">
        <v>810</v>
      </c>
      <c r="AC116" s="1271" t="s">
        <v>811</v>
      </c>
      <c r="AD116" s="1273">
        <v>200000000</v>
      </c>
      <c r="AE116" s="1273">
        <f>AD116</f>
        <v>200000000</v>
      </c>
      <c r="AF116" s="1263"/>
      <c r="AG116" s="1263"/>
      <c r="AH116" s="1265" t="s">
        <v>106</v>
      </c>
      <c r="AI116" s="1263" t="s">
        <v>623</v>
      </c>
      <c r="AJ116" s="1263"/>
    </row>
    <row r="117" spans="2:36" ht="25.5" x14ac:dyDescent="0.2">
      <c r="B117" s="1268"/>
      <c r="C117" s="1270"/>
      <c r="D117" s="1264"/>
      <c r="E117" s="1264"/>
      <c r="F117" s="1264"/>
      <c r="G117" s="1266"/>
      <c r="H117" s="1264"/>
      <c r="I117" s="1266"/>
      <c r="J117" s="1266"/>
      <c r="K117" s="1266"/>
      <c r="L117" s="1264"/>
      <c r="M117" s="1264"/>
      <c r="N117" s="243"/>
      <c r="O117" s="243"/>
      <c r="P117" s="243"/>
      <c r="Q117" s="243" t="s">
        <v>815</v>
      </c>
      <c r="R117" s="246">
        <v>0.9</v>
      </c>
      <c r="S117" s="243"/>
      <c r="T117" s="243"/>
      <c r="U117" s="243"/>
      <c r="V117" s="243"/>
      <c r="W117" s="243" t="s">
        <v>813</v>
      </c>
      <c r="X117" s="243"/>
      <c r="Y117" s="243"/>
      <c r="Z117" s="1275"/>
      <c r="AA117" s="1275"/>
      <c r="AB117" s="1272"/>
      <c r="AC117" s="1272"/>
      <c r="AD117" s="1274"/>
      <c r="AE117" s="1274"/>
      <c r="AF117" s="1264"/>
      <c r="AG117" s="1264"/>
      <c r="AH117" s="1266"/>
      <c r="AI117" s="1264"/>
      <c r="AJ117" s="1264"/>
    </row>
    <row r="118" spans="2:36" ht="51" x14ac:dyDescent="0.2">
      <c r="B118" s="54" t="s">
        <v>97</v>
      </c>
      <c r="C118" s="55" t="s">
        <v>96</v>
      </c>
      <c r="D118" s="243"/>
      <c r="E118" s="243" t="s">
        <v>103</v>
      </c>
      <c r="F118" s="243"/>
      <c r="G118" s="51" t="s">
        <v>107</v>
      </c>
      <c r="H118" s="243"/>
      <c r="I118" s="51" t="s">
        <v>21</v>
      </c>
      <c r="J118" s="51">
        <v>13</v>
      </c>
      <c r="K118" s="51">
        <v>8</v>
      </c>
      <c r="L118" s="243" t="s">
        <v>581</v>
      </c>
      <c r="M118" s="243">
        <v>8</v>
      </c>
      <c r="N118" s="243"/>
      <c r="O118" s="243"/>
      <c r="P118" s="243"/>
      <c r="Q118" s="243" t="s">
        <v>816</v>
      </c>
      <c r="R118" s="246">
        <v>1</v>
      </c>
      <c r="S118" s="243"/>
      <c r="T118" s="243"/>
      <c r="U118" s="243"/>
      <c r="V118" s="243"/>
      <c r="W118" s="243" t="s">
        <v>813</v>
      </c>
      <c r="X118" s="243"/>
      <c r="Y118" s="243"/>
      <c r="Z118" s="1264"/>
      <c r="AA118" s="1264"/>
      <c r="AB118" s="244" t="s">
        <v>817</v>
      </c>
      <c r="AC118" s="244" t="s">
        <v>818</v>
      </c>
      <c r="AD118" s="245">
        <v>215000000</v>
      </c>
      <c r="AE118" s="245">
        <f>AD118</f>
        <v>215000000</v>
      </c>
      <c r="AF118" s="243"/>
      <c r="AG118" s="243"/>
      <c r="AH118" s="51" t="s">
        <v>106</v>
      </c>
      <c r="AI118" s="243" t="s">
        <v>623</v>
      </c>
      <c r="AJ118" s="243"/>
    </row>
    <row r="119" spans="2:36" x14ac:dyDescent="0.2">
      <c r="B119" s="54" t="s">
        <v>25</v>
      </c>
      <c r="C119" s="55" t="s">
        <v>24</v>
      </c>
      <c r="D119" s="243"/>
      <c r="E119" s="243" t="s">
        <v>23</v>
      </c>
      <c r="F119" s="243"/>
      <c r="G119" s="51" t="s">
        <v>29</v>
      </c>
      <c r="H119" s="243"/>
      <c r="I119" s="51" t="s">
        <v>21</v>
      </c>
      <c r="J119" s="51">
        <v>0</v>
      </c>
      <c r="K119" s="51">
        <v>1</v>
      </c>
      <c r="L119" s="243" t="s">
        <v>581</v>
      </c>
      <c r="M119" s="51" t="s">
        <v>1042</v>
      </c>
      <c r="N119" s="243"/>
      <c r="O119" s="243"/>
      <c r="P119" s="243"/>
      <c r="Q119" s="243"/>
      <c r="R119" s="246"/>
      <c r="S119" s="243"/>
      <c r="T119" s="243"/>
      <c r="U119" s="243"/>
      <c r="V119" s="243"/>
      <c r="W119" s="243"/>
      <c r="X119" s="243"/>
      <c r="Y119" s="243"/>
      <c r="Z119" s="243"/>
      <c r="AA119" s="243"/>
      <c r="AB119" s="243"/>
      <c r="AC119" s="243"/>
      <c r="AD119" s="243"/>
      <c r="AE119" s="243"/>
      <c r="AF119" s="243"/>
      <c r="AG119" s="243"/>
      <c r="AH119" s="51" t="s">
        <v>20</v>
      </c>
      <c r="AI119" s="243" t="s">
        <v>623</v>
      </c>
      <c r="AJ119" s="243"/>
    </row>
    <row r="120" spans="2:36" x14ac:dyDescent="0.2">
      <c r="B120" s="54" t="s">
        <v>25</v>
      </c>
      <c r="C120" s="55" t="s">
        <v>24</v>
      </c>
      <c r="D120" s="243"/>
      <c r="E120" s="243" t="s">
        <v>23</v>
      </c>
      <c r="F120" s="243"/>
      <c r="G120" s="51" t="s">
        <v>27</v>
      </c>
      <c r="H120" s="243"/>
      <c r="I120" s="51" t="s">
        <v>21</v>
      </c>
      <c r="J120" s="51">
        <v>0</v>
      </c>
      <c r="K120" s="51">
        <v>1</v>
      </c>
      <c r="L120" s="243" t="s">
        <v>581</v>
      </c>
      <c r="M120" s="51" t="s">
        <v>1042</v>
      </c>
      <c r="N120" s="243"/>
      <c r="O120" s="243"/>
      <c r="P120" s="243"/>
      <c r="Q120" s="243"/>
      <c r="R120" s="246"/>
      <c r="S120" s="243"/>
      <c r="T120" s="243"/>
      <c r="U120" s="243"/>
      <c r="V120" s="243"/>
      <c r="W120" s="243"/>
      <c r="X120" s="243"/>
      <c r="Y120" s="243"/>
      <c r="Z120" s="243"/>
      <c r="AA120" s="243"/>
      <c r="AB120" s="243"/>
      <c r="AC120" s="243"/>
      <c r="AD120" s="243"/>
      <c r="AE120" s="243"/>
      <c r="AF120" s="243"/>
      <c r="AG120" s="243"/>
      <c r="AH120" s="51" t="s">
        <v>20</v>
      </c>
      <c r="AI120" s="243" t="s">
        <v>623</v>
      </c>
      <c r="AJ120" s="243"/>
    </row>
    <row r="121" spans="2:36" ht="25.5" x14ac:dyDescent="0.2">
      <c r="B121" s="54" t="s">
        <v>25</v>
      </c>
      <c r="C121" s="55" t="s">
        <v>24</v>
      </c>
      <c r="D121" s="243"/>
      <c r="E121" s="243" t="s">
        <v>23</v>
      </c>
      <c r="F121" s="243"/>
      <c r="G121" s="51" t="s">
        <v>26</v>
      </c>
      <c r="H121" s="243"/>
      <c r="I121" s="51" t="s">
        <v>21</v>
      </c>
      <c r="J121" s="51">
        <v>1</v>
      </c>
      <c r="K121" s="51">
        <v>1</v>
      </c>
      <c r="L121" s="243" t="s">
        <v>581</v>
      </c>
      <c r="M121" s="51" t="s">
        <v>1042</v>
      </c>
      <c r="N121" s="243"/>
      <c r="O121" s="243"/>
      <c r="P121" s="243"/>
      <c r="Q121" s="243"/>
      <c r="R121" s="246"/>
      <c r="S121" s="243"/>
      <c r="T121" s="243"/>
      <c r="U121" s="243"/>
      <c r="V121" s="243"/>
      <c r="W121" s="243"/>
      <c r="X121" s="243"/>
      <c r="Y121" s="243"/>
      <c r="Z121" s="243"/>
      <c r="AA121" s="243"/>
      <c r="AB121" s="243"/>
      <c r="AC121" s="243"/>
      <c r="AD121" s="243"/>
      <c r="AE121" s="243"/>
      <c r="AF121" s="243"/>
      <c r="AG121" s="243"/>
      <c r="AH121" s="51" t="s">
        <v>20</v>
      </c>
      <c r="AI121" s="243" t="s">
        <v>623</v>
      </c>
      <c r="AJ121" s="243"/>
    </row>
    <row r="122" spans="2:36" ht="25.5" x14ac:dyDescent="0.2">
      <c r="B122" s="54" t="s">
        <v>25</v>
      </c>
      <c r="C122" s="55" t="s">
        <v>24</v>
      </c>
      <c r="D122" s="243"/>
      <c r="E122" s="243" t="s">
        <v>23</v>
      </c>
      <c r="F122" s="243"/>
      <c r="G122" s="51" t="s">
        <v>22</v>
      </c>
      <c r="H122" s="243"/>
      <c r="I122" s="51" t="s">
        <v>21</v>
      </c>
      <c r="J122" s="51">
        <v>0</v>
      </c>
      <c r="K122" s="51">
        <v>4</v>
      </c>
      <c r="L122" s="243" t="s">
        <v>581</v>
      </c>
      <c r="M122" s="51" t="s">
        <v>1042</v>
      </c>
      <c r="N122" s="243"/>
      <c r="O122" s="243"/>
      <c r="P122" s="243"/>
      <c r="Q122" s="243"/>
      <c r="R122" s="246"/>
      <c r="S122" s="243"/>
      <c r="T122" s="243"/>
      <c r="U122" s="243"/>
      <c r="V122" s="243"/>
      <c r="W122" s="243"/>
      <c r="X122" s="243"/>
      <c r="Y122" s="243"/>
      <c r="Z122" s="243"/>
      <c r="AA122" s="243"/>
      <c r="AB122" s="243"/>
      <c r="AC122" s="243"/>
      <c r="AD122" s="243"/>
      <c r="AE122" s="243"/>
      <c r="AF122" s="243"/>
      <c r="AG122" s="243"/>
      <c r="AH122" s="51" t="s">
        <v>20</v>
      </c>
      <c r="AI122" s="243" t="s">
        <v>623</v>
      </c>
      <c r="AJ122" s="243"/>
    </row>
  </sheetData>
  <sheetProtection selectLockedCells="1" selectUnlockedCells="1"/>
  <mergeCells count="379">
    <mergeCell ref="B5:B7"/>
    <mergeCell ref="C5:C7"/>
    <mergeCell ref="D5:D7"/>
    <mergeCell ref="E5:E7"/>
    <mergeCell ref="F5:F7"/>
    <mergeCell ref="G5:G7"/>
    <mergeCell ref="H5:H7"/>
    <mergeCell ref="I5:I7"/>
    <mergeCell ref="J5:J7"/>
    <mergeCell ref="K5:K7"/>
    <mergeCell ref="L5:L7"/>
    <mergeCell ref="M5:P5"/>
    <mergeCell ref="Q5:Q7"/>
    <mergeCell ref="R5:R7"/>
    <mergeCell ref="S5:V6"/>
    <mergeCell ref="W5:W7"/>
    <mergeCell ref="X5:X7"/>
    <mergeCell ref="Y5:Y7"/>
    <mergeCell ref="Z5:AA5"/>
    <mergeCell ref="AB5:AG5"/>
    <mergeCell ref="AH5:AH7"/>
    <mergeCell ref="AI5:AI7"/>
    <mergeCell ref="AJ5:AJ7"/>
    <mergeCell ref="M6:M7"/>
    <mergeCell ref="N6:N7"/>
    <mergeCell ref="O6:O7"/>
    <mergeCell ref="P6:P7"/>
    <mergeCell ref="Z6:Z7"/>
    <mergeCell ref="AA6:AA7"/>
    <mergeCell ref="AB6:AB7"/>
    <mergeCell ref="AC6:AC7"/>
    <mergeCell ref="AD6:AD7"/>
    <mergeCell ref="AE6:AE7"/>
    <mergeCell ref="AF6:AF7"/>
    <mergeCell ref="AG6:AG7"/>
    <mergeCell ref="B11:B20"/>
    <mergeCell ref="C11:C20"/>
    <mergeCell ref="D11:D20"/>
    <mergeCell ref="E11:E20"/>
    <mergeCell ref="F11:F20"/>
    <mergeCell ref="G11:G20"/>
    <mergeCell ref="H11:H20"/>
    <mergeCell ref="I11:I20"/>
    <mergeCell ref="J11:J20"/>
    <mergeCell ref="AH11:AH20"/>
    <mergeCell ref="AI11:AI20"/>
    <mergeCell ref="AJ11:AJ17"/>
    <mergeCell ref="AA14:AA20"/>
    <mergeCell ref="AB15:AB16"/>
    <mergeCell ref="AC15:AC16"/>
    <mergeCell ref="AD15:AD16"/>
    <mergeCell ref="AE15:AE16"/>
    <mergeCell ref="AF15:AF16"/>
    <mergeCell ref="AG15:AG16"/>
    <mergeCell ref="AB17:AB18"/>
    <mergeCell ref="AC17:AC18"/>
    <mergeCell ref="AD17:AD18"/>
    <mergeCell ref="AE17:AE18"/>
    <mergeCell ref="AF17:AF18"/>
    <mergeCell ref="AG17:AG18"/>
    <mergeCell ref="AB19:AB20"/>
    <mergeCell ref="AC19:AC20"/>
    <mergeCell ref="AD19:AD20"/>
    <mergeCell ref="AE19:AE20"/>
    <mergeCell ref="AF19:AF20"/>
    <mergeCell ref="AG19:AG20"/>
    <mergeCell ref="AA11:AA13"/>
    <mergeCell ref="B21:B25"/>
    <mergeCell ref="C21:C25"/>
    <mergeCell ref="D21:D25"/>
    <mergeCell ref="E21:E25"/>
    <mergeCell ref="F21:F25"/>
    <mergeCell ref="G21:G25"/>
    <mergeCell ref="H21:H25"/>
    <mergeCell ref="I21:I25"/>
    <mergeCell ref="J21:J25"/>
    <mergeCell ref="M21:M25"/>
    <mergeCell ref="Q21:Q25"/>
    <mergeCell ref="R21:R25"/>
    <mergeCell ref="W21:W25"/>
    <mergeCell ref="Z21:Z25"/>
    <mergeCell ref="K11:K20"/>
    <mergeCell ref="L11:L20"/>
    <mergeCell ref="M11:M20"/>
    <mergeCell ref="Z11:Z20"/>
    <mergeCell ref="AH21:AH25"/>
    <mergeCell ref="AI21:AI25"/>
    <mergeCell ref="AA23:AA25"/>
    <mergeCell ref="B27:B28"/>
    <mergeCell ref="C27:C28"/>
    <mergeCell ref="D27:D28"/>
    <mergeCell ref="E27:E28"/>
    <mergeCell ref="F27:F28"/>
    <mergeCell ref="G27:G28"/>
    <mergeCell ref="H27:H28"/>
    <mergeCell ref="I27:I28"/>
    <mergeCell ref="J27:J28"/>
    <mergeCell ref="K27:K28"/>
    <mergeCell ref="L27:L28"/>
    <mergeCell ref="M27:M28"/>
    <mergeCell ref="Q27:Q28"/>
    <mergeCell ref="R27:R28"/>
    <mergeCell ref="W27:W28"/>
    <mergeCell ref="Z27:Z28"/>
    <mergeCell ref="AA27:AA28"/>
    <mergeCell ref="AH27:AH28"/>
    <mergeCell ref="AI27:AI28"/>
    <mergeCell ref="K21:K25"/>
    <mergeCell ref="L21:L25"/>
    <mergeCell ref="B29:B33"/>
    <mergeCell ref="C29:C33"/>
    <mergeCell ref="D29:D33"/>
    <mergeCell ref="E29:E33"/>
    <mergeCell ref="F29:F33"/>
    <mergeCell ref="G29:G33"/>
    <mergeCell ref="H29:H33"/>
    <mergeCell ref="I29:I33"/>
    <mergeCell ref="J29:J33"/>
    <mergeCell ref="K29:K33"/>
    <mergeCell ref="L29:L33"/>
    <mergeCell ref="M29:M33"/>
    <mergeCell ref="Q29:Q33"/>
    <mergeCell ref="R29:R33"/>
    <mergeCell ref="W29:W33"/>
    <mergeCell ref="Z29:Z33"/>
    <mergeCell ref="AA29:AA30"/>
    <mergeCell ref="AH29:AH33"/>
    <mergeCell ref="AI29:AI33"/>
    <mergeCell ref="B37:B52"/>
    <mergeCell ref="C37:C52"/>
    <mergeCell ref="D37:D51"/>
    <mergeCell ref="E37:E52"/>
    <mergeCell ref="F37:F51"/>
    <mergeCell ref="G37:G52"/>
    <mergeCell ref="H37:H51"/>
    <mergeCell ref="I37:I52"/>
    <mergeCell ref="J37:J52"/>
    <mergeCell ref="K37:K52"/>
    <mergeCell ref="L37:L52"/>
    <mergeCell ref="M37:M52"/>
    <mergeCell ref="Q37:Q38"/>
    <mergeCell ref="R37:R38"/>
    <mergeCell ref="W37:W38"/>
    <mergeCell ref="Z37:Z52"/>
    <mergeCell ref="AA37:AA44"/>
    <mergeCell ref="AB37:AB44"/>
    <mergeCell ref="AC37:AC44"/>
    <mergeCell ref="AD37:AD44"/>
    <mergeCell ref="AE37:AE44"/>
    <mergeCell ref="AF37:AF52"/>
    <mergeCell ref="AG37:AG52"/>
    <mergeCell ref="J53:J54"/>
    <mergeCell ref="AH37:AH52"/>
    <mergeCell ref="AI37:AI52"/>
    <mergeCell ref="AA45:AA52"/>
    <mergeCell ref="AB45:AB52"/>
    <mergeCell ref="AC45:AC52"/>
    <mergeCell ref="AD45:AD52"/>
    <mergeCell ref="AE45:AE52"/>
    <mergeCell ref="Q50:Q51"/>
    <mergeCell ref="R50:R51"/>
    <mergeCell ref="K53:K54"/>
    <mergeCell ref="L53:L54"/>
    <mergeCell ref="M53:M54"/>
    <mergeCell ref="Z53:Z54"/>
    <mergeCell ref="AH53:AH54"/>
    <mergeCell ref="AI53:AI54"/>
    <mergeCell ref="K62:K63"/>
    <mergeCell ref="L62:L63"/>
    <mergeCell ref="M62:M63"/>
    <mergeCell ref="Z62:Z63"/>
    <mergeCell ref="AA62:AA63"/>
    <mergeCell ref="AH62:AH63"/>
    <mergeCell ref="AI62:AI63"/>
    <mergeCell ref="B53:B54"/>
    <mergeCell ref="C53:C54"/>
    <mergeCell ref="B62:B63"/>
    <mergeCell ref="C62:C63"/>
    <mergeCell ref="D62:D63"/>
    <mergeCell ref="E62:E63"/>
    <mergeCell ref="F62:F63"/>
    <mergeCell ref="G62:G63"/>
    <mergeCell ref="H62:H63"/>
    <mergeCell ref="I62:I63"/>
    <mergeCell ref="J62:J63"/>
    <mergeCell ref="D53:D54"/>
    <mergeCell ref="E53:E54"/>
    <mergeCell ref="F53:F54"/>
    <mergeCell ref="G53:G54"/>
    <mergeCell ref="H53:H54"/>
    <mergeCell ref="I53:I54"/>
    <mergeCell ref="R65:R68"/>
    <mergeCell ref="W65:W68"/>
    <mergeCell ref="Z65:Z72"/>
    <mergeCell ref="AH65:AH72"/>
    <mergeCell ref="AI65:AI72"/>
    <mergeCell ref="Q69:Q72"/>
    <mergeCell ref="R69:R72"/>
    <mergeCell ref="W69:W72"/>
    <mergeCell ref="B65:B72"/>
    <mergeCell ref="C65:C72"/>
    <mergeCell ref="D65:D72"/>
    <mergeCell ref="E65:E72"/>
    <mergeCell ref="F65:F72"/>
    <mergeCell ref="G65:G72"/>
    <mergeCell ref="H65:H72"/>
    <mergeCell ref="I65:I72"/>
    <mergeCell ref="J65:J72"/>
    <mergeCell ref="J73:J74"/>
    <mergeCell ref="K65:K72"/>
    <mergeCell ref="L65:L72"/>
    <mergeCell ref="M65:M72"/>
    <mergeCell ref="Q65:Q68"/>
    <mergeCell ref="K73:K74"/>
    <mergeCell ref="L73:L74"/>
    <mergeCell ref="M73:M74"/>
    <mergeCell ref="Q73:Q74"/>
    <mergeCell ref="R73:R74"/>
    <mergeCell ref="W73:W74"/>
    <mergeCell ref="Z73:Z74"/>
    <mergeCell ref="AA73:AA74"/>
    <mergeCell ref="B75:B76"/>
    <mergeCell ref="C75:C76"/>
    <mergeCell ref="D75:D76"/>
    <mergeCell ref="E75:E76"/>
    <mergeCell ref="F75:F76"/>
    <mergeCell ref="G75:G76"/>
    <mergeCell ref="H75:H76"/>
    <mergeCell ref="I75:I76"/>
    <mergeCell ref="J75:J76"/>
    <mergeCell ref="K75:K76"/>
    <mergeCell ref="L75:L76"/>
    <mergeCell ref="M75:M76"/>
    <mergeCell ref="B73:B74"/>
    <mergeCell ref="C73:C74"/>
    <mergeCell ref="D73:D74"/>
    <mergeCell ref="E73:E74"/>
    <mergeCell ref="F73:F74"/>
    <mergeCell ref="G73:G74"/>
    <mergeCell ref="H73:H74"/>
    <mergeCell ref="I73:I74"/>
    <mergeCell ref="AH75:AH76"/>
    <mergeCell ref="AI75:AI76"/>
    <mergeCell ref="B77:B78"/>
    <mergeCell ref="C77:C78"/>
    <mergeCell ref="D77:D78"/>
    <mergeCell ref="E77:E78"/>
    <mergeCell ref="F77:F78"/>
    <mergeCell ref="G77:G78"/>
    <mergeCell ref="H77:H78"/>
    <mergeCell ref="I77:I78"/>
    <mergeCell ref="J77:J78"/>
    <mergeCell ref="K77:K78"/>
    <mergeCell ref="L77:L78"/>
    <mergeCell ref="M77:M78"/>
    <mergeCell ref="AH77:AH78"/>
    <mergeCell ref="AI77:AI78"/>
    <mergeCell ref="B79:B80"/>
    <mergeCell ref="C79:C80"/>
    <mergeCell ref="D79:D80"/>
    <mergeCell ref="E79:E80"/>
    <mergeCell ref="F79:F80"/>
    <mergeCell ref="G79:G80"/>
    <mergeCell ref="H79:H80"/>
    <mergeCell ref="I79:I80"/>
    <mergeCell ref="J79:J80"/>
    <mergeCell ref="K79:K80"/>
    <mergeCell ref="L79:L80"/>
    <mergeCell ref="M79:M80"/>
    <mergeCell ref="AH79:AH80"/>
    <mergeCell ref="AI79:AI80"/>
    <mergeCell ref="G81:G82"/>
    <mergeCell ref="H81:H82"/>
    <mergeCell ref="I81:I82"/>
    <mergeCell ref="J81:J82"/>
    <mergeCell ref="K81:K82"/>
    <mergeCell ref="L81:L82"/>
    <mergeCell ref="M81:M82"/>
    <mergeCell ref="AH81:AH82"/>
    <mergeCell ref="AI81:AI82"/>
    <mergeCell ref="G83:G84"/>
    <mergeCell ref="H83:H84"/>
    <mergeCell ref="I83:I84"/>
    <mergeCell ref="J83:J84"/>
    <mergeCell ref="K83:K84"/>
    <mergeCell ref="L83:L84"/>
    <mergeCell ref="M83:M84"/>
    <mergeCell ref="AB83:AB84"/>
    <mergeCell ref="AC83:AC84"/>
    <mergeCell ref="AD83:AD84"/>
    <mergeCell ref="AE83:AE84"/>
    <mergeCell ref="AF83:AF84"/>
    <mergeCell ref="AG83:AG84"/>
    <mergeCell ref="AH83:AH84"/>
    <mergeCell ref="AI83:AI84"/>
    <mergeCell ref="B88:B89"/>
    <mergeCell ref="C88:C89"/>
    <mergeCell ref="D88:D89"/>
    <mergeCell ref="E88:E89"/>
    <mergeCell ref="F88:F89"/>
    <mergeCell ref="G88:G90"/>
    <mergeCell ref="H88:H89"/>
    <mergeCell ref="I88:I89"/>
    <mergeCell ref="J88:J89"/>
    <mergeCell ref="K88:K89"/>
    <mergeCell ref="L88:L89"/>
    <mergeCell ref="M88:M89"/>
    <mergeCell ref="Q88:Q89"/>
    <mergeCell ref="R88:R89"/>
    <mergeCell ref="W88:W89"/>
    <mergeCell ref="Z88:Z89"/>
    <mergeCell ref="AA88:AA89"/>
    <mergeCell ref="AH88:AH90"/>
    <mergeCell ref="AI88:AI90"/>
    <mergeCell ref="B92:B95"/>
    <mergeCell ref="C92:C95"/>
    <mergeCell ref="D92:D95"/>
    <mergeCell ref="E92:E95"/>
    <mergeCell ref="F92:F95"/>
    <mergeCell ref="G92:G95"/>
    <mergeCell ref="H92:H95"/>
    <mergeCell ref="I92:I95"/>
    <mergeCell ref="J92:J95"/>
    <mergeCell ref="K92:K95"/>
    <mergeCell ref="L92:L95"/>
    <mergeCell ref="M92:M95"/>
    <mergeCell ref="Z92:Z95"/>
    <mergeCell ref="AA92:AA95"/>
    <mergeCell ref="AB92:AB95"/>
    <mergeCell ref="AC92:AC95"/>
    <mergeCell ref="AD92:AD95"/>
    <mergeCell ref="AE92:AE95"/>
    <mergeCell ref="AF92:AF95"/>
    <mergeCell ref="AG92:AG95"/>
    <mergeCell ref="AH92:AH95"/>
    <mergeCell ref="AI92:AI95"/>
    <mergeCell ref="B114:B115"/>
    <mergeCell ref="C114:C115"/>
    <mergeCell ref="D114:D115"/>
    <mergeCell ref="E114:E115"/>
    <mergeCell ref="F114:F115"/>
    <mergeCell ref="G114:G115"/>
    <mergeCell ref="H114:H115"/>
    <mergeCell ref="I114:I115"/>
    <mergeCell ref="J114:J115"/>
    <mergeCell ref="AI116:AI117"/>
    <mergeCell ref="K114:K115"/>
    <mergeCell ref="L114:L115"/>
    <mergeCell ref="M114:M115"/>
    <mergeCell ref="Z114:Z118"/>
    <mergeCell ref="AA114:AA118"/>
    <mergeCell ref="AB114:AB115"/>
    <mergeCell ref="AC114:AC115"/>
    <mergeCell ref="AD114:AD115"/>
    <mergeCell ref="AE114:AE115"/>
    <mergeCell ref="AJ116:AJ117"/>
    <mergeCell ref="AF114:AF115"/>
    <mergeCell ref="AG114:AG115"/>
    <mergeCell ref="AH114:AH115"/>
    <mergeCell ref="AI114:AI115"/>
    <mergeCell ref="B116:B117"/>
    <mergeCell ref="C116:C117"/>
    <mergeCell ref="D116:D117"/>
    <mergeCell ref="E116:E117"/>
    <mergeCell ref="F116:F117"/>
    <mergeCell ref="G116:G117"/>
    <mergeCell ref="H116:H117"/>
    <mergeCell ref="I116:I117"/>
    <mergeCell ref="J116:J117"/>
    <mergeCell ref="K116:K117"/>
    <mergeCell ref="L116:L117"/>
    <mergeCell ref="M116:M117"/>
    <mergeCell ref="AB116:AB117"/>
    <mergeCell ref="AC116:AC117"/>
    <mergeCell ref="AD116:AD117"/>
    <mergeCell ref="AE116:AE117"/>
    <mergeCell ref="AF116:AF117"/>
    <mergeCell ref="AG116:AG117"/>
    <mergeCell ref="AH116:AH117"/>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3:AJ30"/>
  <sheetViews>
    <sheetView topLeftCell="M1" zoomScale="70" zoomScaleNormal="70"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9.140625" style="2" customWidth="1"/>
    <col min="13" max="13" width="34.5703125" style="2" customWidth="1"/>
    <col min="14" max="14" width="20.28515625" style="36" hidden="1" customWidth="1"/>
    <col min="15" max="15" width="17.28515625" style="2" hidden="1" customWidth="1"/>
    <col min="16" max="16" width="11.85546875" style="2" hidden="1" customWidth="1"/>
    <col min="17" max="17" width="57" style="2" customWidth="1"/>
    <col min="18" max="18" width="7.5703125" style="2" hidden="1" customWidth="1"/>
    <col min="19" max="19" width="6.5703125" style="2" hidden="1" customWidth="1"/>
    <col min="20" max="22" width="7.5703125" style="2" hidden="1" customWidth="1"/>
    <col min="23" max="23" width="17.5703125" style="2" customWidth="1"/>
    <col min="24" max="24" width="14.42578125" style="2" hidden="1" customWidth="1"/>
    <col min="25" max="25" width="20.28515625" style="2" hidden="1" customWidth="1"/>
    <col min="26" max="26" width="49.5703125" style="2" customWidth="1"/>
    <col min="27"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572</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54.75" customHeight="1" x14ac:dyDescent="0.2">
      <c r="B9" s="1044" t="s">
        <v>39</v>
      </c>
      <c r="C9" s="1044" t="s">
        <v>38</v>
      </c>
      <c r="D9" s="1023">
        <v>100</v>
      </c>
      <c r="E9" s="1035" t="s">
        <v>546</v>
      </c>
      <c r="F9" s="1023">
        <v>100</v>
      </c>
      <c r="G9" s="1107" t="s">
        <v>93</v>
      </c>
      <c r="H9" s="1023">
        <v>100</v>
      </c>
      <c r="I9" s="1107" t="s">
        <v>21</v>
      </c>
      <c r="J9" s="1107">
        <v>1</v>
      </c>
      <c r="K9" s="1107">
        <v>1</v>
      </c>
      <c r="L9" s="1023" t="s">
        <v>583</v>
      </c>
      <c r="M9" s="1107">
        <v>1</v>
      </c>
      <c r="N9" s="1107"/>
      <c r="O9" s="1035"/>
      <c r="P9" s="1035"/>
      <c r="Q9" s="40" t="s">
        <v>597</v>
      </c>
      <c r="R9" s="88">
        <v>0.02</v>
      </c>
      <c r="S9" s="40"/>
      <c r="T9" s="40"/>
      <c r="U9" s="40"/>
      <c r="V9" s="40"/>
      <c r="W9" s="71" t="s">
        <v>602</v>
      </c>
      <c r="X9" s="1035"/>
      <c r="Y9" s="1119"/>
      <c r="Z9" s="1035"/>
      <c r="AA9" s="1035"/>
      <c r="AB9" s="1316" t="s">
        <v>613</v>
      </c>
      <c r="AC9" s="1319" t="s">
        <v>614</v>
      </c>
      <c r="AD9" s="1313">
        <v>100000000</v>
      </c>
      <c r="AE9" s="1313">
        <v>100000000</v>
      </c>
      <c r="AF9" s="1035"/>
      <c r="AG9" s="1035"/>
      <c r="AH9" s="1107" t="s">
        <v>40</v>
      </c>
      <c r="AI9" s="1035" t="s">
        <v>585</v>
      </c>
      <c r="AJ9" s="1035"/>
    </row>
    <row r="10" spans="1:36" s="8" customFormat="1" ht="55.5" customHeight="1" x14ac:dyDescent="0.2">
      <c r="B10" s="1045"/>
      <c r="C10" s="1045"/>
      <c r="D10" s="1025"/>
      <c r="E10" s="1036"/>
      <c r="F10" s="1025"/>
      <c r="G10" s="1117"/>
      <c r="H10" s="1025"/>
      <c r="I10" s="1117"/>
      <c r="J10" s="1117"/>
      <c r="K10" s="1117"/>
      <c r="L10" s="1025"/>
      <c r="M10" s="1117"/>
      <c r="N10" s="1117"/>
      <c r="O10" s="1036"/>
      <c r="P10" s="1036"/>
      <c r="Q10" s="40" t="s">
        <v>592</v>
      </c>
      <c r="R10" s="88">
        <v>0.02</v>
      </c>
      <c r="S10" s="40"/>
      <c r="T10" s="40"/>
      <c r="U10" s="40"/>
      <c r="V10" s="40"/>
      <c r="W10" s="71" t="s">
        <v>602</v>
      </c>
      <c r="X10" s="1036"/>
      <c r="Y10" s="1121"/>
      <c r="Z10" s="1036"/>
      <c r="AA10" s="1036"/>
      <c r="AB10" s="1317"/>
      <c r="AC10" s="1320"/>
      <c r="AD10" s="1314"/>
      <c r="AE10" s="1314"/>
      <c r="AF10" s="1036"/>
      <c r="AG10" s="1036"/>
      <c r="AH10" s="1117"/>
      <c r="AI10" s="1036"/>
      <c r="AJ10" s="1036"/>
    </row>
    <row r="11" spans="1:36" s="8" customFormat="1" ht="63" customHeight="1" x14ac:dyDescent="0.2">
      <c r="B11" s="1045"/>
      <c r="C11" s="1045"/>
      <c r="D11" s="1025"/>
      <c r="E11" s="1036"/>
      <c r="F11" s="1025"/>
      <c r="G11" s="1117"/>
      <c r="H11" s="1025"/>
      <c r="I11" s="1117"/>
      <c r="J11" s="1117"/>
      <c r="K11" s="1117"/>
      <c r="L11" s="1025"/>
      <c r="M11" s="1117"/>
      <c r="N11" s="1117"/>
      <c r="O11" s="1036"/>
      <c r="P11" s="1036"/>
      <c r="Q11" s="40" t="s">
        <v>595</v>
      </c>
      <c r="R11" s="88">
        <v>0.02</v>
      </c>
      <c r="S11" s="40"/>
      <c r="T11" s="40"/>
      <c r="U11" s="40"/>
      <c r="V11" s="40"/>
      <c r="W11" s="71" t="s">
        <v>602</v>
      </c>
      <c r="X11" s="1036"/>
      <c r="Y11" s="1121"/>
      <c r="Z11" s="1036"/>
      <c r="AA11" s="1036"/>
      <c r="AB11" s="1317"/>
      <c r="AC11" s="1320"/>
      <c r="AD11" s="1314"/>
      <c r="AE11" s="1314"/>
      <c r="AF11" s="1036"/>
      <c r="AG11" s="1036"/>
      <c r="AH11" s="1117"/>
      <c r="AI11" s="1036"/>
      <c r="AJ11" s="1036"/>
    </row>
    <row r="12" spans="1:36" s="8" customFormat="1" ht="46.5" customHeight="1" x14ac:dyDescent="0.2">
      <c r="B12" s="1045"/>
      <c r="C12" s="1045"/>
      <c r="D12" s="1025"/>
      <c r="E12" s="1036"/>
      <c r="F12" s="1025"/>
      <c r="G12" s="1117"/>
      <c r="H12" s="1025"/>
      <c r="I12" s="1117"/>
      <c r="J12" s="1117"/>
      <c r="K12" s="1117"/>
      <c r="L12" s="1025"/>
      <c r="M12" s="1117"/>
      <c r="N12" s="1117"/>
      <c r="O12" s="1036"/>
      <c r="P12" s="1036"/>
      <c r="Q12" s="40" t="s">
        <v>593</v>
      </c>
      <c r="R12" s="88">
        <v>0.04</v>
      </c>
      <c r="S12" s="40"/>
      <c r="T12" s="40"/>
      <c r="U12" s="40"/>
      <c r="V12" s="40"/>
      <c r="W12" s="71" t="s">
        <v>603</v>
      </c>
      <c r="X12" s="1036"/>
      <c r="Y12" s="1121"/>
      <c r="Z12" s="1036"/>
      <c r="AA12" s="1036"/>
      <c r="AB12" s="1318"/>
      <c r="AC12" s="1321"/>
      <c r="AD12" s="1315"/>
      <c r="AE12" s="1315"/>
      <c r="AF12" s="1036"/>
      <c r="AG12" s="1036"/>
      <c r="AH12" s="1117"/>
      <c r="AI12" s="1036"/>
      <c r="AJ12" s="1036"/>
    </row>
    <row r="13" spans="1:36" s="8" customFormat="1" ht="73.5" customHeight="1" x14ac:dyDescent="0.2">
      <c r="B13" s="1045"/>
      <c r="C13" s="1045"/>
      <c r="D13" s="1025"/>
      <c r="E13" s="1036"/>
      <c r="F13" s="1025"/>
      <c r="G13" s="1117"/>
      <c r="H13" s="1025"/>
      <c r="I13" s="1117"/>
      <c r="J13" s="1117"/>
      <c r="K13" s="1117"/>
      <c r="L13" s="1025"/>
      <c r="M13" s="1117"/>
      <c r="N13" s="1117"/>
      <c r="O13" s="1036"/>
      <c r="P13" s="1036"/>
      <c r="Q13" s="40" t="s">
        <v>594</v>
      </c>
      <c r="R13" s="88">
        <v>0.1</v>
      </c>
      <c r="S13" s="40"/>
      <c r="T13" s="40"/>
      <c r="U13" s="40"/>
      <c r="V13" s="40"/>
      <c r="W13" s="71" t="s">
        <v>584</v>
      </c>
      <c r="X13" s="1036"/>
      <c r="Y13" s="1121"/>
      <c r="Z13" s="1036"/>
      <c r="AA13" s="1036"/>
      <c r="AB13" s="1316" t="s">
        <v>615</v>
      </c>
      <c r="AC13" s="1319" t="s">
        <v>616</v>
      </c>
      <c r="AD13" s="1313">
        <v>50000000</v>
      </c>
      <c r="AE13" s="1313">
        <v>50000000</v>
      </c>
      <c r="AF13" s="1036"/>
      <c r="AG13" s="1036"/>
      <c r="AH13" s="1117"/>
      <c r="AI13" s="1036"/>
      <c r="AJ13" s="1036"/>
    </row>
    <row r="14" spans="1:36" s="8" customFormat="1" ht="47.25" customHeight="1" x14ac:dyDescent="0.2">
      <c r="B14" s="1045"/>
      <c r="C14" s="1045"/>
      <c r="D14" s="1025"/>
      <c r="E14" s="1036"/>
      <c r="F14" s="1025"/>
      <c r="G14" s="1117"/>
      <c r="H14" s="1025"/>
      <c r="I14" s="1117"/>
      <c r="J14" s="1117"/>
      <c r="K14" s="1117"/>
      <c r="L14" s="1025"/>
      <c r="M14" s="1117"/>
      <c r="N14" s="1117"/>
      <c r="O14" s="1036"/>
      <c r="P14" s="1036"/>
      <c r="Q14" s="40" t="s">
        <v>596</v>
      </c>
      <c r="R14" s="88">
        <v>0.1</v>
      </c>
      <c r="S14" s="40"/>
      <c r="T14" s="40"/>
      <c r="U14" s="40"/>
      <c r="V14" s="40"/>
      <c r="W14" s="71" t="s">
        <v>584</v>
      </c>
      <c r="X14" s="1036"/>
      <c r="Y14" s="1121"/>
      <c r="Z14" s="1036"/>
      <c r="AA14" s="1036"/>
      <c r="AB14" s="1317"/>
      <c r="AC14" s="1320"/>
      <c r="AD14" s="1314"/>
      <c r="AE14" s="1314"/>
      <c r="AF14" s="1036"/>
      <c r="AG14" s="1036"/>
      <c r="AH14" s="1117"/>
      <c r="AI14" s="1036"/>
      <c r="AJ14" s="1036"/>
    </row>
    <row r="15" spans="1:36" s="8" customFormat="1" ht="51.75" customHeight="1" x14ac:dyDescent="0.2">
      <c r="B15" s="1046"/>
      <c r="C15" s="1046"/>
      <c r="D15" s="1024"/>
      <c r="E15" s="1037"/>
      <c r="F15" s="1024"/>
      <c r="G15" s="1108"/>
      <c r="H15" s="1024"/>
      <c r="I15" s="1108"/>
      <c r="J15" s="1108"/>
      <c r="K15" s="1108"/>
      <c r="L15" s="1024"/>
      <c r="M15" s="1108"/>
      <c r="N15" s="1108"/>
      <c r="O15" s="1037"/>
      <c r="P15" s="1037"/>
      <c r="Q15" s="40" t="s">
        <v>598</v>
      </c>
      <c r="R15" s="88">
        <v>0.7</v>
      </c>
      <c r="S15" s="40"/>
      <c r="T15" s="40"/>
      <c r="U15" s="40"/>
      <c r="V15" s="40"/>
      <c r="W15" s="71" t="s">
        <v>584</v>
      </c>
      <c r="X15" s="1037"/>
      <c r="Y15" s="1120"/>
      <c r="Z15" s="1037"/>
      <c r="AA15" s="1037"/>
      <c r="AB15" s="1318"/>
      <c r="AC15" s="1321"/>
      <c r="AD15" s="1315"/>
      <c r="AE15" s="1315"/>
      <c r="AF15" s="1037"/>
      <c r="AG15" s="1037"/>
      <c r="AH15" s="1108"/>
      <c r="AI15" s="1037"/>
      <c r="AJ15" s="1037"/>
    </row>
    <row r="16" spans="1:36" s="8" customFormat="1" ht="67.5" customHeight="1" x14ac:dyDescent="0.2">
      <c r="B16" s="1044" t="s">
        <v>39</v>
      </c>
      <c r="C16" s="1044" t="s">
        <v>38</v>
      </c>
      <c r="D16" s="1023">
        <v>100</v>
      </c>
      <c r="E16" s="1035" t="s">
        <v>546</v>
      </c>
      <c r="F16" s="1023">
        <v>100</v>
      </c>
      <c r="G16" s="1107" t="s">
        <v>92</v>
      </c>
      <c r="H16" s="1023">
        <v>100</v>
      </c>
      <c r="I16" s="1107" t="s">
        <v>21</v>
      </c>
      <c r="J16" s="1107">
        <v>1</v>
      </c>
      <c r="K16" s="1107">
        <v>2</v>
      </c>
      <c r="L16" s="1023" t="s">
        <v>583</v>
      </c>
      <c r="M16" s="1023">
        <v>2</v>
      </c>
      <c r="N16" s="1023"/>
      <c r="O16" s="1023"/>
      <c r="P16" s="1023"/>
      <c r="Q16" s="185" t="s">
        <v>604</v>
      </c>
      <c r="R16" s="140">
        <v>0.8</v>
      </c>
      <c r="S16" s="39"/>
      <c r="T16" s="39"/>
      <c r="U16" s="39"/>
      <c r="V16" s="39"/>
      <c r="W16" s="71" t="s">
        <v>584</v>
      </c>
      <c r="X16" s="1023"/>
      <c r="Y16" s="1023"/>
      <c r="Z16" s="1035"/>
      <c r="AA16" s="1023"/>
      <c r="AB16" s="206" t="s">
        <v>609</v>
      </c>
      <c r="AC16" s="207" t="s">
        <v>610</v>
      </c>
      <c r="AD16" s="208">
        <v>40000000</v>
      </c>
      <c r="AE16" s="208">
        <v>40000000</v>
      </c>
      <c r="AF16" s="1023"/>
      <c r="AG16" s="1023"/>
      <c r="AH16" s="1107" t="s">
        <v>40</v>
      </c>
      <c r="AI16" s="1035" t="s">
        <v>585</v>
      </c>
      <c r="AJ16" s="1023"/>
    </row>
    <row r="17" spans="2:36" s="8" customFormat="1" ht="62.25" customHeight="1" x14ac:dyDescent="0.2">
      <c r="B17" s="1046"/>
      <c r="C17" s="1046"/>
      <c r="D17" s="1024"/>
      <c r="E17" s="1037"/>
      <c r="F17" s="1024"/>
      <c r="G17" s="1108"/>
      <c r="H17" s="1024"/>
      <c r="I17" s="1108"/>
      <c r="J17" s="1108"/>
      <c r="K17" s="1108"/>
      <c r="L17" s="1024"/>
      <c r="M17" s="1024"/>
      <c r="N17" s="1024"/>
      <c r="O17" s="1024"/>
      <c r="P17" s="1024"/>
      <c r="Q17" s="102" t="s">
        <v>622</v>
      </c>
      <c r="R17" s="140">
        <v>0.2</v>
      </c>
      <c r="S17" s="39"/>
      <c r="T17" s="39"/>
      <c r="U17" s="39"/>
      <c r="V17" s="39"/>
      <c r="W17" s="71" t="s">
        <v>584</v>
      </c>
      <c r="X17" s="1024"/>
      <c r="Y17" s="1024"/>
      <c r="Z17" s="1037"/>
      <c r="AA17" s="1024"/>
      <c r="AB17" s="209" t="s">
        <v>611</v>
      </c>
      <c r="AC17" s="209" t="s">
        <v>612</v>
      </c>
      <c r="AD17" s="210">
        <v>10000000</v>
      </c>
      <c r="AE17" s="211">
        <v>40000000</v>
      </c>
      <c r="AF17" s="1024"/>
      <c r="AG17" s="1024"/>
      <c r="AH17" s="1108"/>
      <c r="AI17" s="1037"/>
      <c r="AJ17" s="1024"/>
    </row>
    <row r="18" spans="2:36" s="8" customFormat="1" ht="132" customHeight="1" x14ac:dyDescent="0.2">
      <c r="B18" s="189" t="s">
        <v>39</v>
      </c>
      <c r="C18" s="189" t="s">
        <v>38</v>
      </c>
      <c r="D18" s="180">
        <v>100</v>
      </c>
      <c r="E18" s="186" t="s">
        <v>546</v>
      </c>
      <c r="F18" s="180">
        <v>100</v>
      </c>
      <c r="G18" s="182" t="s">
        <v>91</v>
      </c>
      <c r="H18" s="180">
        <v>100</v>
      </c>
      <c r="I18" s="182" t="s">
        <v>21</v>
      </c>
      <c r="J18" s="182">
        <v>219</v>
      </c>
      <c r="K18" s="182">
        <v>222</v>
      </c>
      <c r="L18" s="180" t="s">
        <v>583</v>
      </c>
      <c r="M18" s="180">
        <v>222</v>
      </c>
      <c r="N18" s="180"/>
      <c r="O18" s="180"/>
      <c r="P18" s="180"/>
      <c r="Q18" s="40" t="s">
        <v>606</v>
      </c>
      <c r="R18" s="184">
        <v>1</v>
      </c>
      <c r="S18" s="39"/>
      <c r="T18" s="39"/>
      <c r="U18" s="39"/>
      <c r="V18" s="39"/>
      <c r="W18" s="71" t="s">
        <v>584</v>
      </c>
      <c r="X18" s="181"/>
      <c r="Y18" s="181"/>
      <c r="Z18" s="187" t="s">
        <v>607</v>
      </c>
      <c r="AA18" s="181" t="s">
        <v>590</v>
      </c>
      <c r="AB18" s="181" t="s">
        <v>591</v>
      </c>
      <c r="AC18" s="187" t="s">
        <v>608</v>
      </c>
      <c r="AD18" s="190">
        <v>400000000</v>
      </c>
      <c r="AE18" s="190">
        <v>400000000</v>
      </c>
      <c r="AF18" s="181"/>
      <c r="AG18" s="181"/>
      <c r="AH18" s="183"/>
      <c r="AI18" s="187"/>
      <c r="AJ18" s="181"/>
    </row>
    <row r="19" spans="2:36" s="8" customFormat="1" ht="57" customHeight="1" x14ac:dyDescent="0.2">
      <c r="B19" s="1044" t="s">
        <v>39</v>
      </c>
      <c r="C19" s="1044" t="s">
        <v>38</v>
      </c>
      <c r="D19" s="1023">
        <v>100</v>
      </c>
      <c r="E19" s="1035" t="s">
        <v>546</v>
      </c>
      <c r="F19" s="1023">
        <v>100</v>
      </c>
      <c r="G19" s="1107" t="s">
        <v>90</v>
      </c>
      <c r="H19" s="1023">
        <v>100</v>
      </c>
      <c r="I19" s="1107" t="s">
        <v>21</v>
      </c>
      <c r="J19" s="1107">
        <v>453</v>
      </c>
      <c r="K19" s="1107">
        <v>454</v>
      </c>
      <c r="L19" s="1023" t="s">
        <v>583</v>
      </c>
      <c r="M19" s="1023">
        <v>454</v>
      </c>
      <c r="N19" s="1023"/>
      <c r="O19" s="1023"/>
      <c r="P19" s="1023"/>
      <c r="Q19" s="102" t="s">
        <v>601</v>
      </c>
      <c r="R19" s="140">
        <v>0.01</v>
      </c>
      <c r="S19" s="39"/>
      <c r="T19" s="39"/>
      <c r="U19" s="39"/>
      <c r="V19" s="39"/>
      <c r="W19" s="71" t="s">
        <v>602</v>
      </c>
      <c r="X19" s="1023"/>
      <c r="Y19" s="1023"/>
      <c r="Z19" s="1118" t="s">
        <v>586</v>
      </c>
      <c r="AA19" s="1092" t="s">
        <v>587</v>
      </c>
      <c r="AB19" s="1092" t="s">
        <v>588</v>
      </c>
      <c r="AC19" s="1118" t="s">
        <v>589</v>
      </c>
      <c r="AD19" s="1310">
        <v>48000000</v>
      </c>
      <c r="AE19" s="1310">
        <v>48000000</v>
      </c>
      <c r="AF19" s="1092"/>
      <c r="AG19" s="1092"/>
      <c r="AH19" s="1307" t="s">
        <v>40</v>
      </c>
      <c r="AI19" s="1118" t="s">
        <v>585</v>
      </c>
      <c r="AJ19" s="1092"/>
    </row>
    <row r="20" spans="2:36" s="8" customFormat="1" ht="72" customHeight="1" x14ac:dyDescent="0.2">
      <c r="B20" s="1045"/>
      <c r="C20" s="1045"/>
      <c r="D20" s="1025"/>
      <c r="E20" s="1036"/>
      <c r="F20" s="1025"/>
      <c r="G20" s="1117"/>
      <c r="H20" s="1025"/>
      <c r="I20" s="1117"/>
      <c r="J20" s="1117"/>
      <c r="K20" s="1117"/>
      <c r="L20" s="1025"/>
      <c r="M20" s="1025"/>
      <c r="N20" s="1025"/>
      <c r="O20" s="1025"/>
      <c r="P20" s="1025"/>
      <c r="Q20" s="102" t="s">
        <v>619</v>
      </c>
      <c r="R20" s="140">
        <v>0.33</v>
      </c>
      <c r="S20" s="39"/>
      <c r="T20" s="39"/>
      <c r="U20" s="39"/>
      <c r="V20" s="39"/>
      <c r="W20" s="71" t="s">
        <v>584</v>
      </c>
      <c r="X20" s="1025"/>
      <c r="Y20" s="1025"/>
      <c r="Z20" s="1118"/>
      <c r="AA20" s="1092"/>
      <c r="AB20" s="1092"/>
      <c r="AC20" s="1118"/>
      <c r="AD20" s="1310"/>
      <c r="AE20" s="1310"/>
      <c r="AF20" s="1092"/>
      <c r="AG20" s="1092"/>
      <c r="AH20" s="1307"/>
      <c r="AI20" s="1118"/>
      <c r="AJ20" s="1092"/>
    </row>
    <row r="21" spans="2:36" s="8" customFormat="1" ht="72" customHeight="1" x14ac:dyDescent="0.2">
      <c r="B21" s="1045"/>
      <c r="C21" s="1045"/>
      <c r="D21" s="1025"/>
      <c r="E21" s="1036"/>
      <c r="F21" s="1025"/>
      <c r="G21" s="1117"/>
      <c r="H21" s="1025"/>
      <c r="I21" s="1117"/>
      <c r="J21" s="1117"/>
      <c r="K21" s="1117"/>
      <c r="L21" s="1025"/>
      <c r="M21" s="1025"/>
      <c r="N21" s="1025"/>
      <c r="O21" s="1025"/>
      <c r="P21" s="1025"/>
      <c r="Q21" s="102" t="s">
        <v>620</v>
      </c>
      <c r="R21" s="140">
        <v>0.33</v>
      </c>
      <c r="S21" s="39"/>
      <c r="T21" s="39"/>
      <c r="U21" s="39"/>
      <c r="V21" s="39"/>
      <c r="W21" s="71" t="s">
        <v>584</v>
      </c>
      <c r="X21" s="1025"/>
      <c r="Y21" s="1025"/>
      <c r="Z21" s="1118"/>
      <c r="AA21" s="1092"/>
      <c r="AB21" s="1092"/>
      <c r="AC21" s="1118"/>
      <c r="AD21" s="1310"/>
      <c r="AE21" s="1310"/>
      <c r="AF21" s="1092"/>
      <c r="AG21" s="1092"/>
      <c r="AH21" s="1307"/>
      <c r="AI21" s="1118"/>
      <c r="AJ21" s="1092"/>
    </row>
    <row r="22" spans="2:36" s="8" customFormat="1" ht="68.25" customHeight="1" x14ac:dyDescent="0.2">
      <c r="B22" s="1046"/>
      <c r="C22" s="1046"/>
      <c r="D22" s="1024"/>
      <c r="E22" s="1037"/>
      <c r="F22" s="1024"/>
      <c r="G22" s="1108"/>
      <c r="H22" s="1024"/>
      <c r="I22" s="1108"/>
      <c r="J22" s="1108"/>
      <c r="K22" s="1108"/>
      <c r="L22" s="1024"/>
      <c r="M22" s="1024"/>
      <c r="N22" s="1024"/>
      <c r="O22" s="1024"/>
      <c r="P22" s="1024"/>
      <c r="Q22" s="102" t="s">
        <v>621</v>
      </c>
      <c r="R22" s="140">
        <v>0.33</v>
      </c>
      <c r="S22" s="39"/>
      <c r="T22" s="39"/>
      <c r="U22" s="39"/>
      <c r="V22" s="39"/>
      <c r="W22" s="71" t="s">
        <v>584</v>
      </c>
      <c r="X22" s="1024"/>
      <c r="Y22" s="1024"/>
      <c r="Z22" s="1118"/>
      <c r="AA22" s="1092"/>
      <c r="AB22" s="1092"/>
      <c r="AC22" s="1118"/>
      <c r="AD22" s="1310"/>
      <c r="AE22" s="1310"/>
      <c r="AF22" s="1092"/>
      <c r="AG22" s="1092"/>
      <c r="AH22" s="1307"/>
      <c r="AI22" s="1118"/>
      <c r="AJ22" s="1092"/>
    </row>
    <row r="23" spans="2:36" s="8" customFormat="1" ht="88.5" customHeight="1" x14ac:dyDescent="0.2">
      <c r="B23" s="1044" t="s">
        <v>39</v>
      </c>
      <c r="C23" s="1044" t="s">
        <v>38</v>
      </c>
      <c r="D23" s="1023">
        <v>100</v>
      </c>
      <c r="E23" s="1311" t="s">
        <v>547</v>
      </c>
      <c r="F23" s="1023">
        <v>100</v>
      </c>
      <c r="G23" s="1308" t="s">
        <v>41</v>
      </c>
      <c r="H23" s="1023">
        <v>100</v>
      </c>
      <c r="I23" s="1308" t="s">
        <v>21</v>
      </c>
      <c r="J23" s="1308">
        <v>0</v>
      </c>
      <c r="K23" s="1308">
        <v>8</v>
      </c>
      <c r="L23" s="1023" t="s">
        <v>583</v>
      </c>
      <c r="M23" s="1023">
        <v>2</v>
      </c>
      <c r="N23" s="1023"/>
      <c r="O23" s="1023"/>
      <c r="P23" s="1023"/>
      <c r="Q23" s="102" t="s">
        <v>599</v>
      </c>
      <c r="R23" s="140">
        <v>0.5</v>
      </c>
      <c r="S23" s="39"/>
      <c r="T23" s="39"/>
      <c r="U23" s="39"/>
      <c r="V23" s="39"/>
      <c r="W23" s="71" t="s">
        <v>605</v>
      </c>
      <c r="X23" s="1023"/>
      <c r="Y23" s="1023"/>
      <c r="Z23" s="1035" t="s">
        <v>618</v>
      </c>
      <c r="AA23" s="1035" t="s">
        <v>617</v>
      </c>
      <c r="AB23" s="1035" t="s">
        <v>617</v>
      </c>
      <c r="AC23" s="1035" t="s">
        <v>617</v>
      </c>
      <c r="AD23" s="1159">
        <v>217466.66666666701</v>
      </c>
      <c r="AE23" s="1159">
        <v>217467.66666666701</v>
      </c>
      <c r="AF23" s="1023"/>
      <c r="AG23" s="1023"/>
      <c r="AH23" s="1308" t="s">
        <v>40</v>
      </c>
      <c r="AI23" s="1035" t="s">
        <v>585</v>
      </c>
      <c r="AJ23" s="1023"/>
    </row>
    <row r="24" spans="2:36" s="8" customFormat="1" ht="87" customHeight="1" x14ac:dyDescent="0.2">
      <c r="B24" s="1046"/>
      <c r="C24" s="1046"/>
      <c r="D24" s="1024"/>
      <c r="E24" s="1312"/>
      <c r="F24" s="1024"/>
      <c r="G24" s="1309"/>
      <c r="H24" s="1024"/>
      <c r="I24" s="1309"/>
      <c r="J24" s="1309"/>
      <c r="K24" s="1309"/>
      <c r="L24" s="1024"/>
      <c r="M24" s="1024"/>
      <c r="N24" s="1024"/>
      <c r="O24" s="1024"/>
      <c r="P24" s="1024"/>
      <c r="Q24" s="102" t="s">
        <v>600</v>
      </c>
      <c r="R24" s="140">
        <v>0.5</v>
      </c>
      <c r="S24" s="39"/>
      <c r="T24" s="39"/>
      <c r="U24" s="39"/>
      <c r="V24" s="39"/>
      <c r="W24" s="71" t="s">
        <v>584</v>
      </c>
      <c r="X24" s="1024"/>
      <c r="Y24" s="1024"/>
      <c r="Z24" s="1037"/>
      <c r="AA24" s="1037"/>
      <c r="AB24" s="1037"/>
      <c r="AC24" s="1037"/>
      <c r="AD24" s="1161"/>
      <c r="AE24" s="1161"/>
      <c r="AF24" s="1024"/>
      <c r="AG24" s="1024"/>
      <c r="AH24" s="1309"/>
      <c r="AI24" s="1037"/>
      <c r="AJ24" s="1024"/>
    </row>
    <row r="30" spans="2:36" x14ac:dyDescent="0.2">
      <c r="AD30" s="2">
        <v>217466.66666666701</v>
      </c>
    </row>
  </sheetData>
  <sheetProtection selectLockedCells="1" selectUnlockedCells="1"/>
  <autoFilter ref="A8:BE8" xr:uid="{00000000-0009-0000-0000-00000B000000}"/>
  <mergeCells count="147">
    <mergeCell ref="H5:H7"/>
    <mergeCell ref="I5:I7"/>
    <mergeCell ref="J5:J7"/>
    <mergeCell ref="K5:K7"/>
    <mergeCell ref="L5:L7"/>
    <mergeCell ref="G5:G7"/>
    <mergeCell ref="B5:B7"/>
    <mergeCell ref="C5:C7"/>
    <mergeCell ref="D5:D7"/>
    <mergeCell ref="E5:E7"/>
    <mergeCell ref="F5:F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 ref="AF9:AF15"/>
    <mergeCell ref="AG9:AG15"/>
    <mergeCell ref="AH9:AH15"/>
    <mergeCell ref="AI9:AI15"/>
    <mergeCell ref="AJ9:AJ15"/>
    <mergeCell ref="AE9:AE12"/>
    <mergeCell ref="AE13:AE15"/>
    <mergeCell ref="X9:X15"/>
    <mergeCell ref="Y9:Y15"/>
    <mergeCell ref="AB9:AB12"/>
    <mergeCell ref="AC9:AC12"/>
    <mergeCell ref="AD9:AD12"/>
    <mergeCell ref="AB13:AB15"/>
    <mergeCell ref="AC13:AC15"/>
    <mergeCell ref="AD13:AD15"/>
    <mergeCell ref="P23:P24"/>
    <mergeCell ref="G23:G24"/>
    <mergeCell ref="H23:H24"/>
    <mergeCell ref="I23:I24"/>
    <mergeCell ref="J23:J24"/>
    <mergeCell ref="K23:K24"/>
    <mergeCell ref="Z9:Z15"/>
    <mergeCell ref="AA9:AA15"/>
    <mergeCell ref="B9:B15"/>
    <mergeCell ref="C9:C15"/>
    <mergeCell ref="D9:D15"/>
    <mergeCell ref="N9:N15"/>
    <mergeCell ref="O9:O15"/>
    <mergeCell ref="P9:P15"/>
    <mergeCell ref="I9:I15"/>
    <mergeCell ref="J9:J15"/>
    <mergeCell ref="K9:K15"/>
    <mergeCell ref="L9:L15"/>
    <mergeCell ref="M9:M15"/>
    <mergeCell ref="E9:E15"/>
    <mergeCell ref="F9:F15"/>
    <mergeCell ref="G9:G15"/>
    <mergeCell ref="H9:H15"/>
    <mergeCell ref="F23:F24"/>
    <mergeCell ref="B23:B24"/>
    <mergeCell ref="C23:C24"/>
    <mergeCell ref="D23:D24"/>
    <mergeCell ref="E23:E24"/>
    <mergeCell ref="L23:L24"/>
    <mergeCell ref="M23:M24"/>
    <mergeCell ref="N23:N24"/>
    <mergeCell ref="O23:O24"/>
    <mergeCell ref="H19:H22"/>
    <mergeCell ref="I19:I22"/>
    <mergeCell ref="J19:J22"/>
    <mergeCell ref="K19:K22"/>
    <mergeCell ref="L19:L22"/>
    <mergeCell ref="M19:M22"/>
    <mergeCell ref="N19:N22"/>
    <mergeCell ref="O19:O22"/>
    <mergeCell ref="P19:P22"/>
    <mergeCell ref="B16:B17"/>
    <mergeCell ref="C16:C17"/>
    <mergeCell ref="D16:D17"/>
    <mergeCell ref="E16:E17"/>
    <mergeCell ref="F16:F17"/>
    <mergeCell ref="G19:G22"/>
    <mergeCell ref="F19:F22"/>
    <mergeCell ref="D19:D22"/>
    <mergeCell ref="B19:B22"/>
    <mergeCell ref="C19:C22"/>
    <mergeCell ref="E19:E22"/>
    <mergeCell ref="L16:L17"/>
    <mergeCell ref="M16:M17"/>
    <mergeCell ref="N16:N17"/>
    <mergeCell ref="O16:O17"/>
    <mergeCell ref="P16:P17"/>
    <mergeCell ref="G16:G17"/>
    <mergeCell ref="H16:H17"/>
    <mergeCell ref="I16:I17"/>
    <mergeCell ref="J16:J17"/>
    <mergeCell ref="K16:K17"/>
    <mergeCell ref="AH16:AH17"/>
    <mergeCell ref="AI16:AI17"/>
    <mergeCell ref="AJ16:AJ17"/>
    <mergeCell ref="AF16:AF17"/>
    <mergeCell ref="AG16:AG17"/>
    <mergeCell ref="X16:X17"/>
    <mergeCell ref="Y16:Y17"/>
    <mergeCell ref="Z16:Z17"/>
    <mergeCell ref="AA16:AA17"/>
    <mergeCell ref="AJ19:AJ22"/>
    <mergeCell ref="Z23:Z24"/>
    <mergeCell ref="AA23:AA24"/>
    <mergeCell ref="AB23:AB24"/>
    <mergeCell ref="AC23:AC24"/>
    <mergeCell ref="AG23:AG24"/>
    <mergeCell ref="AH23:AH24"/>
    <mergeCell ref="AI23:AI24"/>
    <mergeCell ref="AJ23:AJ24"/>
    <mergeCell ref="AC19:AC22"/>
    <mergeCell ref="AD19:AD22"/>
    <mergeCell ref="AE19:AE22"/>
    <mergeCell ref="AF19:AF22"/>
    <mergeCell ref="AG19:AG22"/>
    <mergeCell ref="Z19:Z22"/>
    <mergeCell ref="AA19:AA22"/>
    <mergeCell ref="AB19:AB22"/>
    <mergeCell ref="X23:X24"/>
    <mergeCell ref="Y23:Y24"/>
    <mergeCell ref="AD23:AD24"/>
    <mergeCell ref="X19:X22"/>
    <mergeCell ref="Y19:Y22"/>
    <mergeCell ref="AE23:AE24"/>
    <mergeCell ref="AF23:AF24"/>
    <mergeCell ref="AH19:AH22"/>
    <mergeCell ref="AI19:AI2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3:AJ11"/>
  <sheetViews>
    <sheetView topLeftCell="Q4" zoomScale="85" zoomScaleNormal="85"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16" style="2" hidden="1" customWidth="1"/>
    <col min="9" max="9" width="13.140625" style="2" customWidth="1"/>
    <col min="10" max="11" width="15.28515625" style="2" bestFit="1" customWidth="1"/>
    <col min="12" max="12" width="15.28515625" style="2" customWidth="1"/>
    <col min="13" max="13" width="31.7109375" style="2" customWidth="1"/>
    <col min="14" max="14" width="20.28515625" style="36" hidden="1" customWidth="1"/>
    <col min="15" max="15" width="17.28515625" style="2" hidden="1" customWidth="1"/>
    <col min="16" max="16" width="11.85546875" style="2" hidden="1" customWidth="1"/>
    <col min="17" max="17" width="31.14062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571</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51" x14ac:dyDescent="0.2">
      <c r="B9" s="95" t="s">
        <v>39</v>
      </c>
      <c r="C9" s="95" t="s">
        <v>38</v>
      </c>
      <c r="D9" s="82"/>
      <c r="E9" s="39" t="s">
        <v>63</v>
      </c>
      <c r="F9" s="82"/>
      <c r="G9" s="194" t="s">
        <v>68</v>
      </c>
      <c r="H9" s="83">
        <v>0.4</v>
      </c>
      <c r="I9" s="214" t="s">
        <v>67</v>
      </c>
      <c r="J9" s="216">
        <v>28737248733</v>
      </c>
      <c r="K9" s="216">
        <v>15000000000</v>
      </c>
      <c r="L9" s="213" t="s">
        <v>940</v>
      </c>
      <c r="M9" s="217">
        <v>3750000000</v>
      </c>
      <c r="N9" s="214"/>
      <c r="O9" s="40"/>
      <c r="P9" s="40"/>
      <c r="Q9" s="218" t="s">
        <v>942</v>
      </c>
      <c r="R9" s="89">
        <v>0.4</v>
      </c>
      <c r="S9" s="40"/>
      <c r="T9" s="40"/>
      <c r="U9" s="40"/>
      <c r="V9" s="40"/>
      <c r="W9" s="40" t="s">
        <v>945</v>
      </c>
      <c r="X9" s="40"/>
      <c r="Y9" s="82"/>
      <c r="Z9" s="212" t="s">
        <v>947</v>
      </c>
      <c r="AA9" s="212" t="s">
        <v>617</v>
      </c>
      <c r="AB9" s="212" t="s">
        <v>617</v>
      </c>
      <c r="AC9" s="212" t="s">
        <v>617</v>
      </c>
      <c r="AD9" s="212" t="s">
        <v>617</v>
      </c>
      <c r="AE9" s="212" t="s">
        <v>617</v>
      </c>
      <c r="AF9" s="40"/>
      <c r="AG9" s="40"/>
      <c r="AH9" s="214" t="s">
        <v>64</v>
      </c>
      <c r="AI9" s="40" t="s">
        <v>946</v>
      </c>
      <c r="AJ9" s="40"/>
    </row>
    <row r="10" spans="1:36" s="8" customFormat="1" ht="76.5" x14ac:dyDescent="0.2">
      <c r="B10" s="95" t="s">
        <v>39</v>
      </c>
      <c r="C10" s="95" t="s">
        <v>38</v>
      </c>
      <c r="D10" s="82"/>
      <c r="E10" s="39" t="s">
        <v>63</v>
      </c>
      <c r="F10" s="82"/>
      <c r="G10" s="194" t="s">
        <v>66</v>
      </c>
      <c r="H10" s="83">
        <v>0.3</v>
      </c>
      <c r="I10" s="214" t="s">
        <v>21</v>
      </c>
      <c r="J10" s="94">
        <v>3584</v>
      </c>
      <c r="K10" s="94">
        <v>3000</v>
      </c>
      <c r="L10" s="213" t="s">
        <v>940</v>
      </c>
      <c r="M10" s="213">
        <v>750</v>
      </c>
      <c r="N10" s="39"/>
      <c r="O10" s="39"/>
      <c r="P10" s="39"/>
      <c r="Q10" s="87" t="s">
        <v>943</v>
      </c>
      <c r="R10" s="219">
        <v>0.3</v>
      </c>
      <c r="S10" s="39"/>
      <c r="T10" s="39"/>
      <c r="U10" s="39"/>
      <c r="V10" s="39"/>
      <c r="W10" s="39" t="s">
        <v>945</v>
      </c>
      <c r="X10" s="39"/>
      <c r="Y10" s="39"/>
      <c r="Z10" s="212" t="s">
        <v>947</v>
      </c>
      <c r="AA10" s="213" t="s">
        <v>617</v>
      </c>
      <c r="AB10" s="213" t="s">
        <v>617</v>
      </c>
      <c r="AC10" s="213" t="s">
        <v>617</v>
      </c>
      <c r="AD10" s="213" t="s">
        <v>617</v>
      </c>
      <c r="AE10" s="213" t="s">
        <v>617</v>
      </c>
      <c r="AF10" s="39"/>
      <c r="AG10" s="39"/>
      <c r="AH10" s="214" t="s">
        <v>64</v>
      </c>
      <c r="AI10" s="40" t="s">
        <v>946</v>
      </c>
      <c r="AJ10" s="39"/>
    </row>
    <row r="11" spans="1:36" s="8" customFormat="1" ht="25.5" x14ac:dyDescent="0.2">
      <c r="B11" s="95" t="s">
        <v>39</v>
      </c>
      <c r="C11" s="95" t="s">
        <v>38</v>
      </c>
      <c r="D11" s="82"/>
      <c r="E11" s="39" t="s">
        <v>63</v>
      </c>
      <c r="F11" s="82"/>
      <c r="G11" s="194" t="s">
        <v>65</v>
      </c>
      <c r="H11" s="83">
        <v>0.3</v>
      </c>
      <c r="I11" s="214" t="s">
        <v>21</v>
      </c>
      <c r="J11" s="214">
        <v>1</v>
      </c>
      <c r="K11" s="214">
        <v>1</v>
      </c>
      <c r="L11" s="213" t="s">
        <v>941</v>
      </c>
      <c r="M11" s="213">
        <v>1</v>
      </c>
      <c r="N11" s="39"/>
      <c r="O11" s="39"/>
      <c r="P11" s="39"/>
      <c r="Q11" s="87" t="s">
        <v>944</v>
      </c>
      <c r="R11" s="219">
        <v>0.3</v>
      </c>
      <c r="S11" s="39"/>
      <c r="T11" s="39"/>
      <c r="U11" s="39"/>
      <c r="V11" s="39"/>
      <c r="W11" s="39" t="s">
        <v>945</v>
      </c>
      <c r="X11" s="39"/>
      <c r="Y11" s="39"/>
      <c r="Z11" s="212" t="s">
        <v>947</v>
      </c>
      <c r="AA11" s="213" t="s">
        <v>617</v>
      </c>
      <c r="AB11" s="213" t="s">
        <v>617</v>
      </c>
      <c r="AC11" s="213" t="s">
        <v>617</v>
      </c>
      <c r="AD11" s="213" t="s">
        <v>617</v>
      </c>
      <c r="AE11" s="213" t="s">
        <v>617</v>
      </c>
      <c r="AF11" s="39"/>
      <c r="AG11" s="39"/>
      <c r="AH11" s="214" t="s">
        <v>64</v>
      </c>
      <c r="AI11" s="40" t="s">
        <v>946</v>
      </c>
      <c r="AJ11" s="39"/>
    </row>
  </sheetData>
  <sheetProtection selectLockedCells="1" selectUnlockedCells="1"/>
  <autoFilter ref="A8:BE8" xr:uid="{00000000-0009-0000-0000-00000C000000}"/>
  <mergeCells count="35">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3:AJ114"/>
  <sheetViews>
    <sheetView zoomScale="55" zoomScaleNormal="55" workbookViewId="0">
      <selection activeCell="G9" sqref="G9"/>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16" style="2" hidden="1" customWidth="1"/>
    <col min="9" max="9" width="17.42578125" style="2" customWidth="1"/>
    <col min="10" max="11" width="15.28515625" style="43" bestFit="1" customWidth="1"/>
    <col min="12" max="12" width="22.7109375" style="2" customWidth="1"/>
    <col min="13" max="13" width="43.85546875" style="2" customWidth="1"/>
    <col min="14" max="14" width="20.28515625" style="36" hidden="1" customWidth="1"/>
    <col min="15" max="15" width="17.28515625" style="2" hidden="1" customWidth="1"/>
    <col min="16" max="16" width="11.85546875" style="2" hidden="1" customWidth="1"/>
    <col min="17" max="17" width="105.7109375" style="2" customWidth="1"/>
    <col min="18" max="18" width="7.5703125" style="2" hidden="1" customWidth="1"/>
    <col min="19" max="19" width="6.5703125" style="2" hidden="1" customWidth="1"/>
    <col min="20" max="22" width="7.5703125" style="2" hidden="1" customWidth="1"/>
    <col min="23" max="23" width="23.28515625" style="2" customWidth="1"/>
    <col min="24" max="24" width="39.85546875" style="2" hidden="1" customWidth="1"/>
    <col min="25" max="25" width="20.28515625" style="2" hidden="1" customWidth="1"/>
    <col min="26" max="27" width="29.140625" style="2" customWidth="1"/>
    <col min="28" max="28" width="20.28515625" style="2" customWidth="1"/>
    <col min="29" max="29" width="25.42578125" style="2" customWidth="1"/>
    <col min="30" max="30" width="24.140625" style="2" customWidth="1"/>
    <col min="31" max="31" width="25.140625" style="2" customWidth="1"/>
    <col min="32" max="33" width="20.28515625" style="2" hidden="1" customWidth="1"/>
    <col min="34" max="34" width="31" style="3" customWidth="1"/>
    <col min="35" max="35" width="31" style="2" customWidth="1"/>
    <col min="36" max="36" width="29.140625" style="2" customWidth="1"/>
    <col min="37" max="16384" width="11.42578125" style="1"/>
  </cols>
  <sheetData>
    <row r="3" spans="1:36" ht="21.75" customHeight="1" x14ac:dyDescent="0.25">
      <c r="B3" s="17" t="s">
        <v>551</v>
      </c>
      <c r="C3" s="33">
        <v>2020</v>
      </c>
      <c r="D3" s="266"/>
      <c r="E3" s="266"/>
      <c r="F3" s="266"/>
      <c r="G3" s="267"/>
      <c r="H3" s="267"/>
      <c r="I3" s="267"/>
      <c r="J3" s="268"/>
      <c r="K3" s="268"/>
      <c r="L3" s="267"/>
      <c r="M3" s="268"/>
      <c r="N3" s="269"/>
      <c r="O3" s="267"/>
      <c r="P3" s="270"/>
      <c r="Q3" s="267"/>
      <c r="R3" s="267"/>
      <c r="S3" s="267"/>
      <c r="T3" s="267"/>
      <c r="U3" s="267"/>
      <c r="V3" s="267"/>
      <c r="W3" s="267"/>
      <c r="X3" s="267"/>
      <c r="Y3" s="267"/>
      <c r="Z3" s="267"/>
      <c r="AA3" s="267"/>
      <c r="AB3" s="267"/>
      <c r="AC3" s="267"/>
      <c r="AD3" s="267"/>
      <c r="AE3" s="267"/>
      <c r="AF3" s="267"/>
      <c r="AG3" s="267"/>
      <c r="AH3" s="271"/>
      <c r="AI3" s="267"/>
      <c r="AJ3" s="272"/>
    </row>
    <row r="4" spans="1:36" ht="22.5" customHeight="1" x14ac:dyDescent="0.25">
      <c r="B4" s="17" t="s">
        <v>550</v>
      </c>
      <c r="C4" s="33" t="s">
        <v>574</v>
      </c>
      <c r="D4" s="273"/>
      <c r="E4" s="273"/>
      <c r="F4" s="273"/>
      <c r="G4" s="274"/>
      <c r="H4" s="274"/>
      <c r="I4" s="274"/>
      <c r="J4" s="275"/>
      <c r="K4" s="275"/>
      <c r="L4" s="274"/>
      <c r="M4" s="275"/>
      <c r="N4" s="276"/>
      <c r="O4" s="274"/>
      <c r="P4" s="277"/>
      <c r="Q4" s="274"/>
      <c r="R4" s="274"/>
      <c r="S4" s="274"/>
      <c r="T4" s="274"/>
      <c r="U4" s="274"/>
      <c r="V4" s="274"/>
      <c r="W4" s="274"/>
      <c r="X4" s="274"/>
      <c r="Y4" s="274"/>
      <c r="Z4" s="274"/>
      <c r="AA4" s="274"/>
      <c r="AB4" s="274"/>
      <c r="AC4" s="274"/>
      <c r="AD4" s="274"/>
      <c r="AE4" s="274"/>
      <c r="AF4" s="274"/>
      <c r="AG4" s="274"/>
      <c r="AH4" s="278"/>
      <c r="AI4" s="274"/>
      <c r="AJ4" s="279"/>
    </row>
    <row r="5" spans="1:36" ht="15.75" customHeight="1" x14ac:dyDescent="0.2">
      <c r="B5" s="1334" t="s">
        <v>544</v>
      </c>
      <c r="C5" s="1334" t="s">
        <v>0</v>
      </c>
      <c r="D5" s="1334" t="s">
        <v>549</v>
      </c>
      <c r="E5" s="1334" t="s">
        <v>543</v>
      </c>
      <c r="F5" s="1334" t="s">
        <v>549</v>
      </c>
      <c r="G5" s="1349" t="s">
        <v>6</v>
      </c>
      <c r="H5" s="1334" t="s">
        <v>549</v>
      </c>
      <c r="I5" s="1349" t="s">
        <v>542</v>
      </c>
      <c r="J5" s="1349" t="s">
        <v>541</v>
      </c>
      <c r="K5" s="1328" t="s">
        <v>540</v>
      </c>
      <c r="L5" s="1328" t="s">
        <v>1</v>
      </c>
      <c r="M5" s="1342" t="s">
        <v>14</v>
      </c>
      <c r="N5" s="1342"/>
      <c r="O5" s="1342"/>
      <c r="P5" s="1342"/>
      <c r="Q5" s="1322" t="s">
        <v>557</v>
      </c>
      <c r="R5" s="1334" t="s">
        <v>549</v>
      </c>
      <c r="S5" s="1337" t="s">
        <v>560</v>
      </c>
      <c r="T5" s="1337"/>
      <c r="U5" s="1337"/>
      <c r="V5" s="1337"/>
      <c r="W5" s="1339" t="s">
        <v>12</v>
      </c>
      <c r="X5" s="1322" t="s">
        <v>562</v>
      </c>
      <c r="Y5" s="1322" t="s">
        <v>11</v>
      </c>
      <c r="Z5" s="1343" t="s">
        <v>3</v>
      </c>
      <c r="AA5" s="1344"/>
      <c r="AB5" s="1322" t="s">
        <v>4</v>
      </c>
      <c r="AC5" s="1322"/>
      <c r="AD5" s="1322"/>
      <c r="AE5" s="1322"/>
      <c r="AF5" s="1322"/>
      <c r="AG5" s="1322"/>
      <c r="AH5" s="1322" t="s">
        <v>19</v>
      </c>
      <c r="AI5" s="1322" t="s">
        <v>2</v>
      </c>
      <c r="AJ5" s="1322" t="s">
        <v>5</v>
      </c>
    </row>
    <row r="6" spans="1:36" ht="25.5" customHeight="1" x14ac:dyDescent="0.2">
      <c r="B6" s="1335"/>
      <c r="C6" s="1335"/>
      <c r="D6" s="1335"/>
      <c r="E6" s="1335"/>
      <c r="F6" s="1335"/>
      <c r="G6" s="1350"/>
      <c r="H6" s="1335"/>
      <c r="I6" s="1350"/>
      <c r="J6" s="1350"/>
      <c r="K6" s="1328"/>
      <c r="L6" s="1328"/>
      <c r="M6" s="1329" t="s">
        <v>13</v>
      </c>
      <c r="N6" s="1329" t="s">
        <v>559</v>
      </c>
      <c r="O6" s="1330" t="s">
        <v>561</v>
      </c>
      <c r="P6" s="1332" t="s">
        <v>552</v>
      </c>
      <c r="Q6" s="1322"/>
      <c r="R6" s="1335"/>
      <c r="S6" s="1338"/>
      <c r="T6" s="1338"/>
      <c r="U6" s="1338"/>
      <c r="V6" s="1338"/>
      <c r="W6" s="1340"/>
      <c r="X6" s="1322"/>
      <c r="Y6" s="1322"/>
      <c r="Z6" s="1323" t="s">
        <v>18</v>
      </c>
      <c r="AA6" s="1323" t="s">
        <v>955</v>
      </c>
      <c r="AB6" s="1322" t="s">
        <v>7</v>
      </c>
      <c r="AC6" s="1322" t="s">
        <v>8</v>
      </c>
      <c r="AD6" s="1326" t="s">
        <v>9</v>
      </c>
      <c r="AE6" s="1326" t="s">
        <v>15</v>
      </c>
      <c r="AF6" s="1322" t="s">
        <v>16</v>
      </c>
      <c r="AG6" s="1322" t="s">
        <v>17</v>
      </c>
      <c r="AH6" s="1322"/>
      <c r="AI6" s="1324"/>
      <c r="AJ6" s="1322"/>
    </row>
    <row r="7" spans="1:36" ht="25.5" customHeight="1" x14ac:dyDescent="0.2">
      <c r="B7" s="1336"/>
      <c r="C7" s="1336"/>
      <c r="D7" s="1336"/>
      <c r="E7" s="1336"/>
      <c r="F7" s="1336"/>
      <c r="G7" s="1351"/>
      <c r="H7" s="1336"/>
      <c r="I7" s="1351"/>
      <c r="J7" s="1351"/>
      <c r="K7" s="1328"/>
      <c r="L7" s="1328"/>
      <c r="M7" s="1329"/>
      <c r="N7" s="1329"/>
      <c r="O7" s="1331"/>
      <c r="P7" s="1332"/>
      <c r="Q7" s="1322"/>
      <c r="R7" s="1336"/>
      <c r="S7" s="280" t="s">
        <v>553</v>
      </c>
      <c r="T7" s="280" t="s">
        <v>554</v>
      </c>
      <c r="U7" s="280" t="s">
        <v>556</v>
      </c>
      <c r="V7" s="280" t="s">
        <v>555</v>
      </c>
      <c r="W7" s="1341"/>
      <c r="X7" s="1323"/>
      <c r="Y7" s="1323"/>
      <c r="Z7" s="1333"/>
      <c r="AA7" s="1333"/>
      <c r="AB7" s="1325"/>
      <c r="AC7" s="1323"/>
      <c r="AD7" s="1327"/>
      <c r="AE7" s="1327"/>
      <c r="AF7" s="1325"/>
      <c r="AG7" s="1325"/>
      <c r="AH7" s="1323"/>
      <c r="AI7" s="1325"/>
      <c r="AJ7" s="1323"/>
    </row>
    <row r="8" spans="1:36" ht="15.75" customHeight="1" x14ac:dyDescent="0.2">
      <c r="A8" s="18" t="s">
        <v>548</v>
      </c>
      <c r="B8" s="281"/>
      <c r="C8" s="281"/>
      <c r="D8" s="281"/>
      <c r="E8" s="281"/>
      <c r="F8" s="281"/>
      <c r="G8" s="282"/>
      <c r="H8" s="282"/>
      <c r="I8" s="282"/>
      <c r="J8" s="282"/>
      <c r="K8" s="283"/>
      <c r="L8" s="283"/>
      <c r="M8" s="284"/>
      <c r="N8" s="284"/>
      <c r="O8" s="284"/>
      <c r="P8" s="285"/>
      <c r="Q8" s="286"/>
      <c r="R8" s="287"/>
      <c r="S8" s="287"/>
      <c r="T8" s="287"/>
      <c r="U8" s="287"/>
      <c r="V8" s="287"/>
      <c r="W8" s="288"/>
      <c r="X8" s="289"/>
      <c r="Y8" s="289"/>
      <c r="Z8" s="290"/>
      <c r="AA8" s="291"/>
      <c r="AB8" s="292"/>
      <c r="AC8" s="289"/>
      <c r="AD8" s="293"/>
      <c r="AE8" s="292"/>
      <c r="AF8" s="292"/>
      <c r="AG8" s="292"/>
      <c r="AH8" s="289"/>
      <c r="AI8" s="292"/>
      <c r="AJ8" s="289"/>
    </row>
    <row r="9" spans="1:36" s="165" customFormat="1" ht="135.75" x14ac:dyDescent="0.2">
      <c r="B9" s="418" t="s">
        <v>429</v>
      </c>
      <c r="C9" s="418" t="s">
        <v>516</v>
      </c>
      <c r="D9" s="419"/>
      <c r="E9" s="317" t="s">
        <v>515</v>
      </c>
      <c r="F9" s="419"/>
      <c r="G9" s="317" t="s">
        <v>519</v>
      </c>
      <c r="H9" s="420">
        <v>100</v>
      </c>
      <c r="I9" s="317" t="s">
        <v>21</v>
      </c>
      <c r="J9" s="301">
        <v>0</v>
      </c>
      <c r="K9" s="301">
        <v>30</v>
      </c>
      <c r="L9" s="301" t="s">
        <v>1502</v>
      </c>
      <c r="M9" s="301">
        <v>30</v>
      </c>
      <c r="N9" s="311">
        <v>1</v>
      </c>
      <c r="O9" s="312"/>
      <c r="P9" s="313"/>
      <c r="Q9" s="317" t="s">
        <v>1535</v>
      </c>
      <c r="R9" s="314"/>
      <c r="S9" s="314"/>
      <c r="T9" s="314"/>
      <c r="U9" s="314"/>
      <c r="V9" s="314"/>
      <c r="W9" s="421">
        <v>44196</v>
      </c>
      <c r="X9" s="317" t="s">
        <v>1890</v>
      </c>
      <c r="Y9" s="317" t="s">
        <v>1536</v>
      </c>
      <c r="Z9" s="317"/>
      <c r="AA9" s="299"/>
      <c r="AB9" s="422"/>
      <c r="AC9" s="422"/>
      <c r="AD9" s="422"/>
      <c r="AE9" s="422"/>
      <c r="AF9" s="422"/>
      <c r="AG9" s="422"/>
      <c r="AH9" s="317" t="s">
        <v>142</v>
      </c>
      <c r="AI9" s="317" t="s">
        <v>1537</v>
      </c>
      <c r="AJ9" s="299"/>
    </row>
    <row r="10" spans="1:36" s="165" customFormat="1" ht="47.25" x14ac:dyDescent="0.2">
      <c r="B10" s="418" t="s">
        <v>429</v>
      </c>
      <c r="C10" s="418" t="s">
        <v>516</v>
      </c>
      <c r="D10" s="423"/>
      <c r="E10" s="317" t="s">
        <v>515</v>
      </c>
      <c r="F10" s="423"/>
      <c r="G10" s="424" t="s">
        <v>518</v>
      </c>
      <c r="H10" s="301">
        <v>100</v>
      </c>
      <c r="I10" s="301" t="s">
        <v>21</v>
      </c>
      <c r="J10" s="301">
        <v>0</v>
      </c>
      <c r="K10" s="301">
        <v>1</v>
      </c>
      <c r="L10" s="301" t="s">
        <v>1490</v>
      </c>
      <c r="M10" s="301" t="s">
        <v>1042</v>
      </c>
      <c r="N10" s="317"/>
      <c r="O10" s="317"/>
      <c r="P10" s="425"/>
      <c r="Q10" s="317"/>
      <c r="R10" s="317"/>
      <c r="S10" s="317"/>
      <c r="T10" s="317"/>
      <c r="U10" s="317"/>
      <c r="V10" s="317"/>
      <c r="W10" s="317"/>
      <c r="X10" s="317"/>
      <c r="Y10" s="317"/>
      <c r="Z10" s="317"/>
      <c r="AA10" s="317"/>
      <c r="AB10" s="317"/>
      <c r="AC10" s="317"/>
      <c r="AD10" s="317"/>
      <c r="AE10" s="317"/>
      <c r="AF10" s="317"/>
      <c r="AG10" s="317"/>
      <c r="AH10" s="301"/>
      <c r="AI10" s="317"/>
      <c r="AJ10" s="317"/>
    </row>
    <row r="11" spans="1:36" s="165" customFormat="1" ht="90" x14ac:dyDescent="0.2">
      <c r="B11" s="1346" t="s">
        <v>195</v>
      </c>
      <c r="C11" s="1346" t="s">
        <v>214</v>
      </c>
      <c r="D11" s="1347"/>
      <c r="E11" s="1345" t="s">
        <v>213</v>
      </c>
      <c r="F11" s="1348"/>
      <c r="G11" s="1345" t="s">
        <v>212</v>
      </c>
      <c r="H11" s="1345">
        <v>100</v>
      </c>
      <c r="I11" s="1345" t="s">
        <v>21</v>
      </c>
      <c r="J11" s="1345">
        <v>15</v>
      </c>
      <c r="K11" s="1345">
        <v>18</v>
      </c>
      <c r="L11" s="1345" t="s">
        <v>1490</v>
      </c>
      <c r="M11" s="1345">
        <v>4</v>
      </c>
      <c r="N11" s="1346">
        <v>0</v>
      </c>
      <c r="O11" s="1345">
        <v>0.8</v>
      </c>
      <c r="P11" s="1354"/>
      <c r="Q11" s="1345" t="s">
        <v>1538</v>
      </c>
      <c r="R11" s="317"/>
      <c r="S11" s="317"/>
      <c r="T11" s="317"/>
      <c r="U11" s="317"/>
      <c r="V11" s="317"/>
      <c r="W11" s="1352">
        <v>44196</v>
      </c>
      <c r="X11" s="317"/>
      <c r="Y11" s="317"/>
      <c r="Z11" s="317" t="s">
        <v>1539</v>
      </c>
      <c r="AA11" s="301" t="s">
        <v>1540</v>
      </c>
      <c r="AB11" s="296" t="s">
        <v>1541</v>
      </c>
      <c r="AC11" s="297" t="s">
        <v>1542</v>
      </c>
      <c r="AD11" s="300">
        <v>552359000</v>
      </c>
      <c r="AE11" s="307">
        <v>0</v>
      </c>
      <c r="AF11" s="307">
        <v>0</v>
      </c>
      <c r="AG11" s="426">
        <v>0</v>
      </c>
      <c r="AH11" s="1345" t="s">
        <v>142</v>
      </c>
      <c r="AI11" s="1345" t="s">
        <v>1537</v>
      </c>
      <c r="AJ11" s="1345"/>
    </row>
    <row r="12" spans="1:36" s="165" customFormat="1" ht="90" x14ac:dyDescent="0.2">
      <c r="B12" s="1346"/>
      <c r="C12" s="1346"/>
      <c r="D12" s="1347"/>
      <c r="E12" s="1345"/>
      <c r="F12" s="1348"/>
      <c r="G12" s="1345"/>
      <c r="H12" s="1345"/>
      <c r="I12" s="1345"/>
      <c r="J12" s="1345"/>
      <c r="K12" s="1345"/>
      <c r="L12" s="1345"/>
      <c r="M12" s="1345"/>
      <c r="N12" s="1346"/>
      <c r="O12" s="1345"/>
      <c r="P12" s="1354"/>
      <c r="Q12" s="1345"/>
      <c r="R12" s="317"/>
      <c r="S12" s="317"/>
      <c r="T12" s="317"/>
      <c r="U12" s="317"/>
      <c r="V12" s="317"/>
      <c r="W12" s="1352"/>
      <c r="X12" s="317"/>
      <c r="Y12" s="317"/>
      <c r="Z12" s="317"/>
      <c r="AA12" s="301"/>
      <c r="AB12" s="296" t="s">
        <v>1543</v>
      </c>
      <c r="AC12" s="297" t="s">
        <v>1544</v>
      </c>
      <c r="AD12" s="300">
        <v>0</v>
      </c>
      <c r="AE12" s="298">
        <v>511450000</v>
      </c>
      <c r="AF12" s="307">
        <v>0</v>
      </c>
      <c r="AG12" s="426">
        <v>0</v>
      </c>
      <c r="AH12" s="1345"/>
      <c r="AI12" s="1345"/>
      <c r="AJ12" s="1345"/>
    </row>
    <row r="13" spans="1:36" s="165" customFormat="1" ht="105" x14ac:dyDescent="0.2">
      <c r="B13" s="1346"/>
      <c r="C13" s="1346"/>
      <c r="D13" s="1347"/>
      <c r="E13" s="1345"/>
      <c r="F13" s="1348"/>
      <c r="G13" s="1345"/>
      <c r="H13" s="1345"/>
      <c r="I13" s="1345"/>
      <c r="J13" s="1345"/>
      <c r="K13" s="1345"/>
      <c r="L13" s="1345"/>
      <c r="M13" s="1345"/>
      <c r="N13" s="1346"/>
      <c r="O13" s="1345"/>
      <c r="P13" s="1354"/>
      <c r="Q13" s="1345"/>
      <c r="R13" s="317"/>
      <c r="S13" s="317"/>
      <c r="T13" s="317"/>
      <c r="U13" s="317"/>
      <c r="V13" s="317"/>
      <c r="W13" s="1352"/>
      <c r="X13" s="317"/>
      <c r="Y13" s="317"/>
      <c r="Z13" s="317"/>
      <c r="AA13" s="301"/>
      <c r="AB13" s="296" t="s">
        <v>1545</v>
      </c>
      <c r="AC13" s="297" t="s">
        <v>1546</v>
      </c>
      <c r="AD13" s="300">
        <v>0</v>
      </c>
      <c r="AE13" s="298">
        <v>40909000</v>
      </c>
      <c r="AF13" s="307">
        <v>0</v>
      </c>
      <c r="AG13" s="426">
        <v>0</v>
      </c>
      <c r="AH13" s="1345"/>
      <c r="AI13" s="1345"/>
      <c r="AJ13" s="1345"/>
    </row>
    <row r="14" spans="1:36" s="165" customFormat="1" ht="90" x14ac:dyDescent="0.2">
      <c r="B14" s="1346"/>
      <c r="C14" s="1346"/>
      <c r="D14" s="1347"/>
      <c r="E14" s="1345"/>
      <c r="F14" s="1348"/>
      <c r="G14" s="1345"/>
      <c r="H14" s="1345"/>
      <c r="I14" s="1345"/>
      <c r="J14" s="1345"/>
      <c r="K14" s="1345"/>
      <c r="L14" s="1345"/>
      <c r="M14" s="1345"/>
      <c r="N14" s="420">
        <v>0</v>
      </c>
      <c r="O14" s="1345"/>
      <c r="P14" s="1354"/>
      <c r="Q14" s="301" t="s">
        <v>1547</v>
      </c>
      <c r="R14" s="317"/>
      <c r="S14" s="317"/>
      <c r="T14" s="317"/>
      <c r="U14" s="317"/>
      <c r="V14" s="317"/>
      <c r="W14" s="427">
        <v>44196</v>
      </c>
      <c r="X14" s="317"/>
      <c r="Y14" s="317"/>
      <c r="Z14" s="317" t="s">
        <v>1539</v>
      </c>
      <c r="AA14" s="301" t="s">
        <v>1548</v>
      </c>
      <c r="AB14" s="296" t="s">
        <v>1549</v>
      </c>
      <c r="AC14" s="297" t="s">
        <v>1550</v>
      </c>
      <c r="AD14" s="300">
        <v>75000000</v>
      </c>
      <c r="AE14" s="307">
        <v>0</v>
      </c>
      <c r="AF14" s="307">
        <v>0</v>
      </c>
      <c r="AG14" s="426">
        <v>0</v>
      </c>
      <c r="AH14" s="1345"/>
      <c r="AI14" s="1345"/>
      <c r="AJ14" s="1345"/>
    </row>
    <row r="15" spans="1:36" s="165" customFormat="1" ht="90" x14ac:dyDescent="0.2">
      <c r="B15" s="1346"/>
      <c r="C15" s="1346"/>
      <c r="D15" s="1347"/>
      <c r="E15" s="1345"/>
      <c r="F15" s="1348"/>
      <c r="G15" s="1345"/>
      <c r="H15" s="1345"/>
      <c r="I15" s="1345"/>
      <c r="J15" s="1345"/>
      <c r="K15" s="1345"/>
      <c r="L15" s="1345"/>
      <c r="M15" s="1345"/>
      <c r="N15" s="420">
        <v>0</v>
      </c>
      <c r="O15" s="1345"/>
      <c r="P15" s="1354"/>
      <c r="Q15" s="428" t="s">
        <v>1551</v>
      </c>
      <c r="R15" s="317"/>
      <c r="S15" s="317"/>
      <c r="T15" s="317"/>
      <c r="U15" s="317"/>
      <c r="V15" s="317"/>
      <c r="W15" s="427">
        <v>44196</v>
      </c>
      <c r="X15" s="317"/>
      <c r="Y15" s="317"/>
      <c r="Z15" s="422"/>
      <c r="AA15" s="422"/>
      <c r="AB15" s="296" t="s">
        <v>1552</v>
      </c>
      <c r="AC15" s="297" t="s">
        <v>1553</v>
      </c>
      <c r="AD15" s="298">
        <v>0</v>
      </c>
      <c r="AE15" s="298">
        <v>75000000</v>
      </c>
      <c r="AF15" s="307">
        <v>0</v>
      </c>
      <c r="AG15" s="426">
        <v>0</v>
      </c>
      <c r="AH15" s="1345"/>
      <c r="AI15" s="1345"/>
      <c r="AJ15" s="1345"/>
    </row>
    <row r="16" spans="1:36" s="165" customFormat="1" ht="30" x14ac:dyDescent="0.2">
      <c r="B16" s="1346"/>
      <c r="C16" s="1346"/>
      <c r="D16" s="1347"/>
      <c r="E16" s="1345"/>
      <c r="F16" s="1348"/>
      <c r="G16" s="1345"/>
      <c r="H16" s="1345"/>
      <c r="I16" s="1345"/>
      <c r="J16" s="1345"/>
      <c r="K16" s="1345"/>
      <c r="L16" s="1345"/>
      <c r="M16" s="1345"/>
      <c r="N16" s="420">
        <v>0.8</v>
      </c>
      <c r="O16" s="1345"/>
      <c r="P16" s="1354"/>
      <c r="Q16" s="317" t="s">
        <v>1554</v>
      </c>
      <c r="R16" s="317"/>
      <c r="S16" s="317"/>
      <c r="T16" s="317"/>
      <c r="U16" s="317"/>
      <c r="V16" s="317"/>
      <c r="W16" s="317" t="s">
        <v>1555</v>
      </c>
      <c r="X16" s="317"/>
      <c r="Y16" s="317" t="s">
        <v>1556</v>
      </c>
      <c r="Z16" s="422"/>
      <c r="AA16" s="422"/>
      <c r="AB16" s="422"/>
      <c r="AC16" s="422"/>
      <c r="AD16" s="422"/>
      <c r="AE16" s="429"/>
      <c r="AF16" s="429"/>
      <c r="AG16" s="422"/>
      <c r="AH16" s="1345"/>
      <c r="AI16" s="1345"/>
      <c r="AJ16" s="1345"/>
    </row>
    <row r="17" spans="2:36" s="165" customFormat="1" ht="30" x14ac:dyDescent="0.2">
      <c r="B17" s="1346" t="s">
        <v>97</v>
      </c>
      <c r="C17" s="1346" t="s">
        <v>181</v>
      </c>
      <c r="D17" s="1353">
        <v>100</v>
      </c>
      <c r="E17" s="1345" t="s">
        <v>189</v>
      </c>
      <c r="F17" s="1345">
        <v>50</v>
      </c>
      <c r="G17" s="1345" t="s">
        <v>192</v>
      </c>
      <c r="H17" s="1345">
        <v>5</v>
      </c>
      <c r="I17" s="1345" t="s">
        <v>187</v>
      </c>
      <c r="J17" s="1345">
        <v>45</v>
      </c>
      <c r="K17" s="1345">
        <v>50</v>
      </c>
      <c r="L17" s="1345" t="s">
        <v>1502</v>
      </c>
      <c r="M17" s="1345">
        <v>50</v>
      </c>
      <c r="N17" s="1345">
        <v>4</v>
      </c>
      <c r="O17" s="1345"/>
      <c r="P17" s="1354"/>
      <c r="Q17" s="1345" t="s">
        <v>1557</v>
      </c>
      <c r="R17" s="1345"/>
      <c r="S17" s="1345"/>
      <c r="T17" s="1345"/>
      <c r="U17" s="1345"/>
      <c r="V17" s="1345"/>
      <c r="W17" s="1345"/>
      <c r="X17" s="1345" t="s">
        <v>1558</v>
      </c>
      <c r="Y17" s="317"/>
      <c r="Z17" s="1345" t="s">
        <v>1559</v>
      </c>
      <c r="AA17" s="301" t="s">
        <v>1560</v>
      </c>
      <c r="AB17" s="297" t="s">
        <v>1561</v>
      </c>
      <c r="AC17" s="297" t="s">
        <v>1562</v>
      </c>
      <c r="AD17" s="300">
        <v>0</v>
      </c>
      <c r="AE17" s="430">
        <v>1114980000</v>
      </c>
      <c r="AF17" s="298">
        <v>445992000</v>
      </c>
      <c r="AG17" s="307">
        <f>AF17/AE17</f>
        <v>0.4</v>
      </c>
      <c r="AH17" s="1345" t="s">
        <v>142</v>
      </c>
      <c r="AI17" s="1345" t="s">
        <v>1537</v>
      </c>
      <c r="AJ17" s="1345"/>
    </row>
    <row r="18" spans="2:36" s="165" customFormat="1" ht="15" x14ac:dyDescent="0.2">
      <c r="B18" s="1346"/>
      <c r="C18" s="1346"/>
      <c r="D18" s="1353"/>
      <c r="E18" s="1345"/>
      <c r="F18" s="1345"/>
      <c r="G18" s="1345"/>
      <c r="H18" s="1345"/>
      <c r="I18" s="1345"/>
      <c r="J18" s="1345"/>
      <c r="K18" s="1345"/>
      <c r="L18" s="1345"/>
      <c r="M18" s="1345"/>
      <c r="N18" s="1345"/>
      <c r="O18" s="1345"/>
      <c r="P18" s="1354"/>
      <c r="Q18" s="1345"/>
      <c r="R18" s="1345"/>
      <c r="S18" s="1345"/>
      <c r="T18" s="1345"/>
      <c r="U18" s="1345"/>
      <c r="V18" s="1345"/>
      <c r="W18" s="1345"/>
      <c r="X18" s="1345"/>
      <c r="Y18" s="317"/>
      <c r="Z18" s="1345"/>
      <c r="AA18" s="301"/>
      <c r="AB18" s="297" t="s">
        <v>1563</v>
      </c>
      <c r="AC18" s="297" t="s">
        <v>1564</v>
      </c>
      <c r="AD18" s="300">
        <v>0</v>
      </c>
      <c r="AE18" s="307">
        <v>0</v>
      </c>
      <c r="AF18" s="307">
        <v>0</v>
      </c>
      <c r="AG18" s="307">
        <v>0</v>
      </c>
      <c r="AH18" s="1345"/>
      <c r="AI18" s="1345"/>
      <c r="AJ18" s="1345"/>
    </row>
    <row r="19" spans="2:36" s="165" customFormat="1" ht="15" x14ac:dyDescent="0.2">
      <c r="B19" s="1346"/>
      <c r="C19" s="1346"/>
      <c r="D19" s="1353"/>
      <c r="E19" s="1345"/>
      <c r="F19" s="1345"/>
      <c r="G19" s="1345"/>
      <c r="H19" s="1345"/>
      <c r="I19" s="1345"/>
      <c r="J19" s="1345"/>
      <c r="K19" s="1345"/>
      <c r="L19" s="1345"/>
      <c r="M19" s="1345"/>
      <c r="N19" s="1345"/>
      <c r="O19" s="1345"/>
      <c r="P19" s="1354"/>
      <c r="Q19" s="1345"/>
      <c r="R19" s="1345"/>
      <c r="S19" s="1345"/>
      <c r="T19" s="1345"/>
      <c r="U19" s="1345"/>
      <c r="V19" s="1345"/>
      <c r="W19" s="1345"/>
      <c r="X19" s="1345"/>
      <c r="Y19" s="317"/>
      <c r="Z19" s="1345"/>
      <c r="AA19" s="301" t="s">
        <v>1565</v>
      </c>
      <c r="AB19" s="297" t="s">
        <v>1566</v>
      </c>
      <c r="AC19" s="297" t="s">
        <v>1567</v>
      </c>
      <c r="AD19" s="307">
        <v>0</v>
      </c>
      <c r="AE19" s="298">
        <v>450000000</v>
      </c>
      <c r="AF19" s="307">
        <v>0</v>
      </c>
      <c r="AG19" s="307">
        <f>AF19/AE19</f>
        <v>0</v>
      </c>
      <c r="AH19" s="1345"/>
      <c r="AI19" s="1345"/>
      <c r="AJ19" s="1345"/>
    </row>
    <row r="20" spans="2:36" s="165" customFormat="1" ht="15" x14ac:dyDescent="0.2">
      <c r="B20" s="1346" t="s">
        <v>97</v>
      </c>
      <c r="C20" s="1346" t="s">
        <v>181</v>
      </c>
      <c r="D20" s="1353"/>
      <c r="E20" s="1345" t="s">
        <v>189</v>
      </c>
      <c r="F20" s="1345"/>
      <c r="G20" s="1345" t="s">
        <v>191</v>
      </c>
      <c r="H20" s="1345">
        <v>20</v>
      </c>
      <c r="I20" s="1345" t="s">
        <v>187</v>
      </c>
      <c r="J20" s="1345">
        <v>9</v>
      </c>
      <c r="K20" s="1345">
        <v>12</v>
      </c>
      <c r="L20" s="1345" t="s">
        <v>1490</v>
      </c>
      <c r="M20" s="1345" t="s">
        <v>1042</v>
      </c>
      <c r="N20" s="1345"/>
      <c r="O20" s="301"/>
      <c r="P20" s="425"/>
      <c r="Q20" s="1355"/>
      <c r="R20" s="301"/>
      <c r="S20" s="301"/>
      <c r="T20" s="301"/>
      <c r="U20" s="301"/>
      <c r="V20" s="301"/>
      <c r="W20" s="1355"/>
      <c r="X20" s="317"/>
      <c r="Y20" s="317"/>
      <c r="Z20" s="1345"/>
      <c r="AA20" s="1345"/>
      <c r="AB20" s="1345"/>
      <c r="AC20" s="1345"/>
      <c r="AD20" s="1345"/>
      <c r="AE20" s="1345"/>
      <c r="AF20" s="1345"/>
      <c r="AG20" s="1345"/>
      <c r="AH20" s="1355"/>
      <c r="AI20" s="1345" t="s">
        <v>1537</v>
      </c>
      <c r="AJ20" s="1355"/>
    </row>
    <row r="21" spans="2:36" s="165" customFormat="1" ht="60.75" customHeight="1" x14ac:dyDescent="0.2">
      <c r="B21" s="1346"/>
      <c r="C21" s="1346"/>
      <c r="D21" s="1353"/>
      <c r="E21" s="1345"/>
      <c r="F21" s="1345"/>
      <c r="G21" s="1345"/>
      <c r="H21" s="1345"/>
      <c r="I21" s="1345"/>
      <c r="J21" s="1345"/>
      <c r="K21" s="1345"/>
      <c r="L21" s="1345"/>
      <c r="M21" s="1345"/>
      <c r="N21" s="1345"/>
      <c r="O21" s="317"/>
      <c r="P21" s="425"/>
      <c r="Q21" s="1356"/>
      <c r="R21" s="317"/>
      <c r="S21" s="317"/>
      <c r="T21" s="317"/>
      <c r="U21" s="317"/>
      <c r="V21" s="317"/>
      <c r="W21" s="1356"/>
      <c r="X21" s="317"/>
      <c r="Y21" s="317"/>
      <c r="Z21" s="1345"/>
      <c r="AA21" s="1345"/>
      <c r="AB21" s="1345"/>
      <c r="AC21" s="1345"/>
      <c r="AD21" s="1345"/>
      <c r="AE21" s="1345"/>
      <c r="AF21" s="1345"/>
      <c r="AG21" s="1345"/>
      <c r="AH21" s="1356"/>
      <c r="AI21" s="1345"/>
      <c r="AJ21" s="1356"/>
    </row>
    <row r="22" spans="2:36" s="165" customFormat="1" ht="120" x14ac:dyDescent="0.2">
      <c r="B22" s="418" t="s">
        <v>97</v>
      </c>
      <c r="C22" s="418" t="s">
        <v>181</v>
      </c>
      <c r="D22" s="1353"/>
      <c r="E22" s="317" t="s">
        <v>189</v>
      </c>
      <c r="F22" s="1345"/>
      <c r="G22" s="424" t="s">
        <v>190</v>
      </c>
      <c r="H22" s="301">
        <v>20</v>
      </c>
      <c r="I22" s="301" t="s">
        <v>187</v>
      </c>
      <c r="J22" s="301">
        <v>2</v>
      </c>
      <c r="K22" s="301">
        <v>7</v>
      </c>
      <c r="L22" s="301" t="s">
        <v>1490</v>
      </c>
      <c r="M22" s="301">
        <v>4</v>
      </c>
      <c r="N22" s="317">
        <v>2</v>
      </c>
      <c r="O22" s="317"/>
      <c r="P22" s="425"/>
      <c r="Q22" s="317" t="s">
        <v>1568</v>
      </c>
      <c r="R22" s="317"/>
      <c r="S22" s="317"/>
      <c r="T22" s="317"/>
      <c r="U22" s="317"/>
      <c r="V22" s="317"/>
      <c r="W22" s="317"/>
      <c r="X22" s="317" t="s">
        <v>1569</v>
      </c>
      <c r="Y22" s="317"/>
      <c r="Z22" s="317"/>
      <c r="AA22" s="317"/>
      <c r="AB22" s="317"/>
      <c r="AC22" s="317"/>
      <c r="AD22" s="317"/>
      <c r="AE22" s="317"/>
      <c r="AF22" s="317"/>
      <c r="AG22" s="317"/>
      <c r="AH22" s="301" t="s">
        <v>142</v>
      </c>
      <c r="AI22" s="317"/>
      <c r="AJ22" s="317"/>
    </row>
    <row r="23" spans="2:36" s="165" customFormat="1" ht="124.5" customHeight="1" x14ac:dyDescent="0.2">
      <c r="B23" s="418" t="s">
        <v>97</v>
      </c>
      <c r="C23" s="418" t="s">
        <v>181</v>
      </c>
      <c r="D23" s="1353"/>
      <c r="E23" s="317" t="s">
        <v>189</v>
      </c>
      <c r="F23" s="1345"/>
      <c r="G23" s="424" t="s">
        <v>188</v>
      </c>
      <c r="H23" s="301">
        <v>5</v>
      </c>
      <c r="I23" s="301" t="s">
        <v>187</v>
      </c>
      <c r="J23" s="301">
        <v>168</v>
      </c>
      <c r="K23" s="301">
        <v>2</v>
      </c>
      <c r="L23" s="301" t="s">
        <v>1490</v>
      </c>
      <c r="M23" s="301" t="s">
        <v>1042</v>
      </c>
      <c r="N23" s="317"/>
      <c r="O23" s="317"/>
      <c r="P23" s="425"/>
      <c r="Q23" s="317"/>
      <c r="R23" s="317"/>
      <c r="S23" s="317"/>
      <c r="T23" s="317"/>
      <c r="U23" s="317"/>
      <c r="V23" s="317"/>
      <c r="W23" s="317"/>
      <c r="X23" s="317"/>
      <c r="Y23" s="317"/>
      <c r="Z23" s="317"/>
      <c r="AA23" s="317"/>
      <c r="AB23" s="317"/>
      <c r="AC23" s="317"/>
      <c r="AD23" s="317"/>
      <c r="AE23" s="317"/>
      <c r="AF23" s="317"/>
      <c r="AG23" s="317"/>
      <c r="AH23" s="301"/>
      <c r="AI23" s="317"/>
      <c r="AJ23" s="317"/>
    </row>
    <row r="24" spans="2:36" s="165" customFormat="1" ht="30" x14ac:dyDescent="0.2">
      <c r="B24" s="1346" t="s">
        <v>97</v>
      </c>
      <c r="C24" s="1346" t="s">
        <v>181</v>
      </c>
      <c r="D24" s="1353"/>
      <c r="E24" s="1345" t="s">
        <v>180</v>
      </c>
      <c r="F24" s="1357">
        <v>50</v>
      </c>
      <c r="G24" s="1345" t="s">
        <v>186</v>
      </c>
      <c r="H24" s="1345">
        <v>15</v>
      </c>
      <c r="I24" s="1345" t="s">
        <v>21</v>
      </c>
      <c r="J24" s="1345">
        <v>1</v>
      </c>
      <c r="K24" s="1345">
        <v>16</v>
      </c>
      <c r="L24" s="1345" t="s">
        <v>1490</v>
      </c>
      <c r="M24" s="1345">
        <v>6</v>
      </c>
      <c r="N24" s="1345">
        <v>0</v>
      </c>
      <c r="O24" s="1345"/>
      <c r="P24" s="1354"/>
      <c r="Q24" s="1359" t="s">
        <v>1570</v>
      </c>
      <c r="R24" s="317"/>
      <c r="S24" s="317"/>
      <c r="T24" s="317"/>
      <c r="U24" s="317"/>
      <c r="V24" s="317"/>
      <c r="W24" s="1355"/>
      <c r="X24" s="317"/>
      <c r="Y24" s="317"/>
      <c r="Z24" s="1345" t="s">
        <v>1571</v>
      </c>
      <c r="AA24" s="1345" t="s">
        <v>1572</v>
      </c>
      <c r="AB24" s="296" t="s">
        <v>1573</v>
      </c>
      <c r="AC24" s="297" t="s">
        <v>1574</v>
      </c>
      <c r="AD24" s="307">
        <v>0</v>
      </c>
      <c r="AE24" s="431">
        <v>16460607</v>
      </c>
      <c r="AF24" s="307">
        <v>0</v>
      </c>
      <c r="AG24" s="426">
        <v>0</v>
      </c>
      <c r="AH24" s="1345" t="s">
        <v>142</v>
      </c>
      <c r="AI24" s="1345" t="s">
        <v>1537</v>
      </c>
      <c r="AJ24" s="1345"/>
    </row>
    <row r="25" spans="2:36" s="165" customFormat="1" ht="30" x14ac:dyDescent="0.2">
      <c r="B25" s="1346"/>
      <c r="C25" s="1346"/>
      <c r="D25" s="1353"/>
      <c r="E25" s="1345"/>
      <c r="F25" s="1357"/>
      <c r="G25" s="1345"/>
      <c r="H25" s="1345"/>
      <c r="I25" s="1345"/>
      <c r="J25" s="1345"/>
      <c r="K25" s="1345"/>
      <c r="L25" s="1345"/>
      <c r="M25" s="1345"/>
      <c r="N25" s="1345"/>
      <c r="O25" s="1345"/>
      <c r="P25" s="1354"/>
      <c r="Q25" s="1359"/>
      <c r="R25" s="317"/>
      <c r="S25" s="317"/>
      <c r="T25" s="317"/>
      <c r="U25" s="317"/>
      <c r="V25" s="317"/>
      <c r="W25" s="1356"/>
      <c r="X25" s="317"/>
      <c r="Y25" s="317"/>
      <c r="Z25" s="1345"/>
      <c r="AA25" s="1345"/>
      <c r="AB25" s="296" t="s">
        <v>1575</v>
      </c>
      <c r="AC25" s="297" t="s">
        <v>1576</v>
      </c>
      <c r="AD25" s="432">
        <v>0</v>
      </c>
      <c r="AE25" s="298">
        <v>36526411</v>
      </c>
      <c r="AF25" s="307">
        <v>0</v>
      </c>
      <c r="AG25" s="426">
        <v>0</v>
      </c>
      <c r="AH25" s="1345"/>
      <c r="AI25" s="1345"/>
      <c r="AJ25" s="1345"/>
    </row>
    <row r="26" spans="2:36" s="165" customFormat="1" ht="15" x14ac:dyDescent="0.2">
      <c r="B26" s="1346"/>
      <c r="C26" s="1346"/>
      <c r="D26" s="1353"/>
      <c r="E26" s="1345"/>
      <c r="F26" s="1357"/>
      <c r="G26" s="1345"/>
      <c r="H26" s="1345"/>
      <c r="I26" s="1345"/>
      <c r="J26" s="1345"/>
      <c r="K26" s="1345"/>
      <c r="L26" s="1345"/>
      <c r="M26" s="1345"/>
      <c r="N26" s="1345"/>
      <c r="O26" s="1345"/>
      <c r="P26" s="1354"/>
      <c r="Q26" s="1362" t="s">
        <v>1577</v>
      </c>
      <c r="R26" s="317"/>
      <c r="S26" s="317"/>
      <c r="T26" s="317"/>
      <c r="U26" s="317"/>
      <c r="V26" s="317"/>
      <c r="W26" s="1355"/>
      <c r="X26" s="317"/>
      <c r="Y26" s="317"/>
      <c r="Z26" s="1345"/>
      <c r="AA26" s="1345"/>
      <c r="AB26" s="302" t="s">
        <v>1578</v>
      </c>
      <c r="AC26" s="303" t="s">
        <v>1579</v>
      </c>
      <c r="AD26" s="294">
        <v>200000000</v>
      </c>
      <c r="AE26" s="294">
        <v>0</v>
      </c>
      <c r="AF26" s="294">
        <v>0</v>
      </c>
      <c r="AG26" s="295">
        <v>0</v>
      </c>
      <c r="AH26" s="1345"/>
      <c r="AI26" s="1345"/>
      <c r="AJ26" s="1345"/>
    </row>
    <row r="27" spans="2:36" s="165" customFormat="1" ht="15.75" x14ac:dyDescent="0.2">
      <c r="B27" s="1346"/>
      <c r="C27" s="1346"/>
      <c r="D27" s="1353"/>
      <c r="E27" s="1345"/>
      <c r="F27" s="1357"/>
      <c r="G27" s="1345"/>
      <c r="H27" s="1345"/>
      <c r="I27" s="1345"/>
      <c r="J27" s="1345"/>
      <c r="K27" s="1345"/>
      <c r="L27" s="1345"/>
      <c r="M27" s="1345"/>
      <c r="N27" s="1345"/>
      <c r="O27" s="1345"/>
      <c r="P27" s="1354"/>
      <c r="Q27" s="1363"/>
      <c r="R27" s="317"/>
      <c r="S27" s="317"/>
      <c r="T27" s="317"/>
      <c r="U27" s="317"/>
      <c r="V27" s="317"/>
      <c r="W27" s="1356"/>
      <c r="X27" s="317"/>
      <c r="Y27" s="317"/>
      <c r="Z27" s="1345"/>
      <c r="AA27" s="1345"/>
      <c r="AB27" s="296" t="s">
        <v>1580</v>
      </c>
      <c r="AC27" s="433" t="s">
        <v>1581</v>
      </c>
      <c r="AD27" s="431">
        <v>5500000000</v>
      </c>
      <c r="AE27" s="294">
        <v>0</v>
      </c>
      <c r="AF27" s="294">
        <v>0</v>
      </c>
      <c r="AG27" s="295">
        <v>0</v>
      </c>
      <c r="AH27" s="1345"/>
      <c r="AI27" s="1345"/>
      <c r="AJ27" s="1345"/>
    </row>
    <row r="28" spans="2:36" s="165" customFormat="1" ht="45" x14ac:dyDescent="0.2">
      <c r="B28" s="1346"/>
      <c r="C28" s="1346"/>
      <c r="D28" s="1353"/>
      <c r="E28" s="1345"/>
      <c r="F28" s="1357"/>
      <c r="G28" s="1345"/>
      <c r="H28" s="1345"/>
      <c r="I28" s="1345"/>
      <c r="J28" s="1345"/>
      <c r="K28" s="1345"/>
      <c r="L28" s="1345"/>
      <c r="M28" s="1345"/>
      <c r="N28" s="1345"/>
      <c r="O28" s="1345"/>
      <c r="P28" s="1354"/>
      <c r="Q28" s="306" t="s">
        <v>1582</v>
      </c>
      <c r="R28" s="317"/>
      <c r="S28" s="317"/>
      <c r="T28" s="317"/>
      <c r="U28" s="317"/>
      <c r="V28" s="317"/>
      <c r="W28" s="317"/>
      <c r="X28" s="317"/>
      <c r="Y28" s="317"/>
      <c r="Z28" s="1345"/>
      <c r="AA28" s="301" t="s">
        <v>1583</v>
      </c>
      <c r="AB28" s="296" t="s">
        <v>1584</v>
      </c>
      <c r="AC28" s="297" t="s">
        <v>1585</v>
      </c>
      <c r="AD28" s="294">
        <v>0</v>
      </c>
      <c r="AE28" s="431">
        <v>125000000</v>
      </c>
      <c r="AF28" s="294">
        <v>0</v>
      </c>
      <c r="AG28" s="295">
        <v>0</v>
      </c>
      <c r="AH28" s="1345"/>
      <c r="AI28" s="1345"/>
      <c r="AJ28" s="1345"/>
    </row>
    <row r="29" spans="2:36" s="165" customFormat="1" ht="45" x14ac:dyDescent="0.2">
      <c r="B29" s="1346"/>
      <c r="C29" s="1346"/>
      <c r="D29" s="1353"/>
      <c r="E29" s="1345"/>
      <c r="F29" s="1357"/>
      <c r="G29" s="1345"/>
      <c r="H29" s="1345"/>
      <c r="I29" s="1345"/>
      <c r="J29" s="1345"/>
      <c r="K29" s="1345"/>
      <c r="L29" s="1345"/>
      <c r="M29" s="1345"/>
      <c r="N29" s="1345"/>
      <c r="O29" s="1345"/>
      <c r="P29" s="1354"/>
      <c r="Q29" s="306" t="s">
        <v>1586</v>
      </c>
      <c r="R29" s="317"/>
      <c r="S29" s="317"/>
      <c r="T29" s="317"/>
      <c r="U29" s="317"/>
      <c r="V29" s="317"/>
      <c r="W29" s="317"/>
      <c r="X29" s="317"/>
      <c r="Y29" s="317"/>
      <c r="Z29" s="1345"/>
      <c r="AA29" s="301" t="s">
        <v>1583</v>
      </c>
      <c r="AB29" s="296" t="s">
        <v>1587</v>
      </c>
      <c r="AC29" s="297" t="s">
        <v>1588</v>
      </c>
      <c r="AD29" s="294">
        <v>0</v>
      </c>
      <c r="AE29" s="431">
        <v>56915000</v>
      </c>
      <c r="AF29" s="294">
        <v>0</v>
      </c>
      <c r="AG29" s="295">
        <v>0</v>
      </c>
      <c r="AH29" s="1345"/>
      <c r="AI29" s="1345"/>
      <c r="AJ29" s="1345"/>
    </row>
    <row r="30" spans="2:36" s="165" customFormat="1" ht="45" x14ac:dyDescent="0.2">
      <c r="B30" s="1346"/>
      <c r="C30" s="1346"/>
      <c r="D30" s="1353"/>
      <c r="E30" s="1345"/>
      <c r="F30" s="1357"/>
      <c r="G30" s="1345"/>
      <c r="H30" s="1345"/>
      <c r="I30" s="1345"/>
      <c r="J30" s="1345"/>
      <c r="K30" s="1345"/>
      <c r="L30" s="1345"/>
      <c r="M30" s="1345"/>
      <c r="N30" s="1345"/>
      <c r="O30" s="1345"/>
      <c r="P30" s="1354"/>
      <c r="Q30" s="306" t="s">
        <v>1589</v>
      </c>
      <c r="R30" s="317"/>
      <c r="S30" s="317"/>
      <c r="T30" s="317"/>
      <c r="U30" s="317"/>
      <c r="V30" s="317"/>
      <c r="W30" s="317"/>
      <c r="X30" s="317"/>
      <c r="Y30" s="317"/>
      <c r="Z30" s="1345"/>
      <c r="AA30" s="301" t="s">
        <v>1583</v>
      </c>
      <c r="AB30" s="296" t="s">
        <v>1590</v>
      </c>
      <c r="AC30" s="297" t="s">
        <v>1591</v>
      </c>
      <c r="AD30" s="294">
        <v>0</v>
      </c>
      <c r="AE30" s="431">
        <v>25000000</v>
      </c>
      <c r="AF30" s="294">
        <v>0</v>
      </c>
      <c r="AG30" s="295">
        <v>0</v>
      </c>
      <c r="AH30" s="1345"/>
      <c r="AI30" s="1345"/>
      <c r="AJ30" s="1345"/>
    </row>
    <row r="31" spans="2:36" s="165" customFormat="1" ht="45" x14ac:dyDescent="0.2">
      <c r="B31" s="1346"/>
      <c r="C31" s="1346"/>
      <c r="D31" s="1353"/>
      <c r="E31" s="1345"/>
      <c r="F31" s="1357"/>
      <c r="G31" s="1345"/>
      <c r="H31" s="1345"/>
      <c r="I31" s="1345"/>
      <c r="J31" s="1345"/>
      <c r="K31" s="1345"/>
      <c r="L31" s="1345"/>
      <c r="M31" s="1345"/>
      <c r="N31" s="1345"/>
      <c r="O31" s="1345"/>
      <c r="P31" s="1354"/>
      <c r="Q31" s="434" t="s">
        <v>1592</v>
      </c>
      <c r="R31" s="317"/>
      <c r="S31" s="317"/>
      <c r="T31" s="317"/>
      <c r="U31" s="317"/>
      <c r="V31" s="317"/>
      <c r="W31" s="317"/>
      <c r="X31" s="317"/>
      <c r="Y31" s="317"/>
      <c r="Z31" s="1345"/>
      <c r="AA31" s="301" t="s">
        <v>1593</v>
      </c>
      <c r="AB31" s="296" t="s">
        <v>1594</v>
      </c>
      <c r="AC31" s="297" t="s">
        <v>1595</v>
      </c>
      <c r="AD31" s="294">
        <v>0</v>
      </c>
      <c r="AE31" s="431">
        <v>200000000</v>
      </c>
      <c r="AF31" s="294">
        <v>0</v>
      </c>
      <c r="AG31" s="295">
        <v>0</v>
      </c>
      <c r="AH31" s="1345"/>
      <c r="AI31" s="1345"/>
      <c r="AJ31" s="1345"/>
    </row>
    <row r="32" spans="2:36" s="165" customFormat="1" ht="45" x14ac:dyDescent="0.2">
      <c r="B32" s="1346"/>
      <c r="C32" s="1346"/>
      <c r="D32" s="1353"/>
      <c r="E32" s="1345"/>
      <c r="F32" s="1357"/>
      <c r="G32" s="1345"/>
      <c r="H32" s="1345"/>
      <c r="I32" s="1345"/>
      <c r="J32" s="1345"/>
      <c r="K32" s="1345"/>
      <c r="L32" s="1345"/>
      <c r="M32" s="1345"/>
      <c r="N32" s="1345"/>
      <c r="O32" s="1345"/>
      <c r="P32" s="1354"/>
      <c r="Q32" s="1362" t="s">
        <v>1596</v>
      </c>
      <c r="R32" s="317"/>
      <c r="S32" s="317"/>
      <c r="T32" s="317"/>
      <c r="U32" s="317"/>
      <c r="V32" s="317"/>
      <c r="W32" s="1355"/>
      <c r="X32" s="317"/>
      <c r="Y32" s="317"/>
      <c r="Z32" s="1345"/>
      <c r="AA32" s="301" t="s">
        <v>1597</v>
      </c>
      <c r="AB32" s="296" t="s">
        <v>1598</v>
      </c>
      <c r="AC32" s="297" t="s">
        <v>1599</v>
      </c>
      <c r="AD32" s="294">
        <v>0</v>
      </c>
      <c r="AE32" s="431">
        <v>45000000</v>
      </c>
      <c r="AF32" s="294">
        <v>0</v>
      </c>
      <c r="AG32" s="295">
        <v>0</v>
      </c>
      <c r="AH32" s="1345"/>
      <c r="AI32" s="1345"/>
      <c r="AJ32" s="1345"/>
    </row>
    <row r="33" spans="2:36" s="165" customFormat="1" ht="15.75" x14ac:dyDescent="0.2">
      <c r="B33" s="1346"/>
      <c r="C33" s="1346"/>
      <c r="D33" s="1353"/>
      <c r="E33" s="1345"/>
      <c r="F33" s="1357"/>
      <c r="G33" s="1345"/>
      <c r="H33" s="1345"/>
      <c r="I33" s="1345"/>
      <c r="J33" s="1345"/>
      <c r="K33" s="1345"/>
      <c r="L33" s="1345"/>
      <c r="M33" s="1345"/>
      <c r="N33" s="1345"/>
      <c r="O33" s="1345"/>
      <c r="P33" s="1354"/>
      <c r="Q33" s="1363"/>
      <c r="R33" s="317"/>
      <c r="S33" s="317"/>
      <c r="T33" s="317"/>
      <c r="U33" s="317"/>
      <c r="V33" s="317"/>
      <c r="W33" s="1356"/>
      <c r="X33" s="317"/>
      <c r="Y33" s="317"/>
      <c r="Z33" s="1345"/>
      <c r="AA33" s="315" t="s">
        <v>1600</v>
      </c>
      <c r="AB33" s="301" t="s">
        <v>1601</v>
      </c>
      <c r="AC33" s="301" t="s">
        <v>1579</v>
      </c>
      <c r="AD33" s="301">
        <v>0</v>
      </c>
      <c r="AE33" s="435">
        <v>130885000</v>
      </c>
      <c r="AF33" s="298">
        <v>52354000</v>
      </c>
      <c r="AG33" s="425">
        <f>AF33/AE33</f>
        <v>0.4</v>
      </c>
      <c r="AH33" s="1345"/>
      <c r="AI33" s="1345"/>
      <c r="AJ33" s="1345"/>
    </row>
    <row r="34" spans="2:36" s="165" customFormat="1" ht="409.5" x14ac:dyDescent="0.2">
      <c r="B34" s="418" t="s">
        <v>97</v>
      </c>
      <c r="C34" s="418" t="s">
        <v>181</v>
      </c>
      <c r="D34" s="1353"/>
      <c r="E34" s="317" t="s">
        <v>180</v>
      </c>
      <c r="F34" s="1357"/>
      <c r="G34" s="424" t="s">
        <v>185</v>
      </c>
      <c r="H34" s="301">
        <v>10</v>
      </c>
      <c r="I34" s="301" t="s">
        <v>21</v>
      </c>
      <c r="J34" s="301">
        <v>2</v>
      </c>
      <c r="K34" s="301">
        <v>7</v>
      </c>
      <c r="L34" s="301" t="s">
        <v>1490</v>
      </c>
      <c r="M34" s="301">
        <v>2</v>
      </c>
      <c r="N34" s="301">
        <v>0</v>
      </c>
      <c r="O34" s="317"/>
      <c r="P34" s="425"/>
      <c r="Q34" s="317" t="s">
        <v>1791</v>
      </c>
      <c r="R34" s="317"/>
      <c r="S34" s="317"/>
      <c r="T34" s="317"/>
      <c r="U34" s="317"/>
      <c r="V34" s="317"/>
      <c r="W34" s="317"/>
      <c r="X34" s="317" t="s">
        <v>1602</v>
      </c>
      <c r="Y34" s="317"/>
      <c r="Z34" s="317"/>
      <c r="AA34" s="317"/>
      <c r="AB34" s="317"/>
      <c r="AC34" s="317"/>
      <c r="AD34" s="317"/>
      <c r="AE34" s="317"/>
      <c r="AF34" s="317"/>
      <c r="AG34" s="317"/>
      <c r="AH34" s="301" t="s">
        <v>142</v>
      </c>
      <c r="AI34" s="317"/>
      <c r="AJ34" s="317"/>
    </row>
    <row r="35" spans="2:36" s="165" customFormat="1" ht="30" x14ac:dyDescent="0.2">
      <c r="B35" s="1346" t="s">
        <v>97</v>
      </c>
      <c r="C35" s="1346" t="s">
        <v>181</v>
      </c>
      <c r="D35" s="1353"/>
      <c r="E35" s="1345" t="s">
        <v>180</v>
      </c>
      <c r="F35" s="1357"/>
      <c r="G35" s="1345" t="s">
        <v>184</v>
      </c>
      <c r="H35" s="1345">
        <v>10</v>
      </c>
      <c r="I35" s="1345" t="s">
        <v>182</v>
      </c>
      <c r="J35" s="1358">
        <v>2598</v>
      </c>
      <c r="K35" s="1358">
        <v>5500</v>
      </c>
      <c r="L35" s="1345" t="s">
        <v>1490</v>
      </c>
      <c r="M35" s="1345">
        <v>1000</v>
      </c>
      <c r="N35" s="317"/>
      <c r="O35" s="317"/>
      <c r="P35" s="425"/>
      <c r="Q35" s="1345" t="s">
        <v>1603</v>
      </c>
      <c r="R35" s="1345"/>
      <c r="S35" s="1345"/>
      <c r="T35" s="1345"/>
      <c r="U35" s="1345"/>
      <c r="V35" s="1345"/>
      <c r="W35" s="1345"/>
      <c r="X35" s="1357" t="s">
        <v>1602</v>
      </c>
      <c r="Y35" s="1345"/>
      <c r="Z35" s="1345"/>
      <c r="AA35" s="1345"/>
      <c r="AB35" s="301" t="s">
        <v>1604</v>
      </c>
      <c r="AC35" s="318" t="s">
        <v>1605</v>
      </c>
      <c r="AD35" s="307">
        <v>0</v>
      </c>
      <c r="AE35" s="298">
        <v>55000000</v>
      </c>
      <c r="AF35" s="307">
        <v>0</v>
      </c>
      <c r="AG35" s="425">
        <v>0</v>
      </c>
      <c r="AH35" s="1345" t="s">
        <v>142</v>
      </c>
      <c r="AI35" s="1345" t="s">
        <v>1537</v>
      </c>
      <c r="AJ35" s="1345"/>
    </row>
    <row r="36" spans="2:36" s="165" customFormat="1" ht="30" x14ac:dyDescent="0.2">
      <c r="B36" s="1346"/>
      <c r="C36" s="1346"/>
      <c r="D36" s="1353"/>
      <c r="E36" s="1345"/>
      <c r="F36" s="1357"/>
      <c r="G36" s="1345"/>
      <c r="H36" s="1345"/>
      <c r="I36" s="1345"/>
      <c r="J36" s="1358"/>
      <c r="K36" s="1358"/>
      <c r="L36" s="1345"/>
      <c r="M36" s="1345"/>
      <c r="N36" s="317"/>
      <c r="O36" s="317"/>
      <c r="P36" s="425"/>
      <c r="Q36" s="1345"/>
      <c r="R36" s="1345"/>
      <c r="S36" s="1345"/>
      <c r="T36" s="1345"/>
      <c r="U36" s="1345"/>
      <c r="V36" s="1345"/>
      <c r="W36" s="1345"/>
      <c r="X36" s="1357"/>
      <c r="Y36" s="1345"/>
      <c r="Z36" s="1345"/>
      <c r="AA36" s="1345"/>
      <c r="AB36" s="301" t="s">
        <v>1606</v>
      </c>
      <c r="AC36" s="318" t="s">
        <v>1607</v>
      </c>
      <c r="AD36" s="307">
        <v>0</v>
      </c>
      <c r="AE36" s="431">
        <v>307000000</v>
      </c>
      <c r="AF36" s="307">
        <v>0</v>
      </c>
      <c r="AG36" s="425">
        <v>0</v>
      </c>
      <c r="AH36" s="1345"/>
      <c r="AI36" s="1345"/>
      <c r="AJ36" s="1345"/>
    </row>
    <row r="37" spans="2:36" s="165" customFormat="1" ht="45" x14ac:dyDescent="0.2">
      <c r="B37" s="1346"/>
      <c r="C37" s="1346"/>
      <c r="D37" s="1353"/>
      <c r="E37" s="1345"/>
      <c r="F37" s="1357"/>
      <c r="G37" s="1345"/>
      <c r="H37" s="1345"/>
      <c r="I37" s="1345"/>
      <c r="J37" s="1358"/>
      <c r="K37" s="1358"/>
      <c r="L37" s="1345"/>
      <c r="M37" s="1345"/>
      <c r="N37" s="317"/>
      <c r="O37" s="317"/>
      <c r="P37" s="425"/>
      <c r="Q37" s="1345"/>
      <c r="R37" s="1345"/>
      <c r="S37" s="1345"/>
      <c r="T37" s="1345"/>
      <c r="U37" s="1345"/>
      <c r="V37" s="1345"/>
      <c r="W37" s="1345"/>
      <c r="X37" s="1357"/>
      <c r="Y37" s="1345"/>
      <c r="Z37" s="1345"/>
      <c r="AA37" s="1345"/>
      <c r="AB37" s="301" t="s">
        <v>1608</v>
      </c>
      <c r="AC37" s="306" t="s">
        <v>1609</v>
      </c>
      <c r="AD37" s="307" t="s">
        <v>1610</v>
      </c>
      <c r="AE37" s="431">
        <v>29000000</v>
      </c>
      <c r="AF37" s="307">
        <v>0</v>
      </c>
      <c r="AG37" s="425">
        <v>0</v>
      </c>
      <c r="AH37" s="1345"/>
      <c r="AI37" s="1345"/>
      <c r="AJ37" s="1345"/>
    </row>
    <row r="38" spans="2:36" s="165" customFormat="1" ht="45" x14ac:dyDescent="0.2">
      <c r="B38" s="1346"/>
      <c r="C38" s="1346"/>
      <c r="D38" s="1353"/>
      <c r="E38" s="1345"/>
      <c r="F38" s="1357"/>
      <c r="G38" s="1345"/>
      <c r="H38" s="1345"/>
      <c r="I38" s="1345"/>
      <c r="J38" s="1358"/>
      <c r="K38" s="1358"/>
      <c r="L38" s="1345"/>
      <c r="M38" s="1345"/>
      <c r="N38" s="317"/>
      <c r="O38" s="317"/>
      <c r="P38" s="425"/>
      <c r="Q38" s="317" t="s">
        <v>1611</v>
      </c>
      <c r="R38" s="317"/>
      <c r="S38" s="317"/>
      <c r="T38" s="317"/>
      <c r="U38" s="317"/>
      <c r="V38" s="317"/>
      <c r="W38" s="317"/>
      <c r="X38" s="317" t="s">
        <v>1602</v>
      </c>
      <c r="Y38" s="317"/>
      <c r="Z38" s="317"/>
      <c r="AA38" s="317"/>
      <c r="AB38" s="296" t="s">
        <v>1612</v>
      </c>
      <c r="AC38" s="318" t="s">
        <v>1613</v>
      </c>
      <c r="AD38" s="432">
        <v>0</v>
      </c>
      <c r="AE38" s="298">
        <v>186299387</v>
      </c>
      <c r="AF38" s="432">
        <v>0</v>
      </c>
      <c r="AG38" s="436">
        <v>0</v>
      </c>
      <c r="AH38" s="1345"/>
      <c r="AI38" s="1345"/>
      <c r="AJ38" s="1345"/>
    </row>
    <row r="39" spans="2:36" s="165" customFormat="1" ht="30" x14ac:dyDescent="0.2">
      <c r="B39" s="1346"/>
      <c r="C39" s="1346"/>
      <c r="D39" s="1353"/>
      <c r="E39" s="1345"/>
      <c r="F39" s="1357"/>
      <c r="G39" s="1345"/>
      <c r="H39" s="1345"/>
      <c r="I39" s="1345"/>
      <c r="J39" s="1358"/>
      <c r="K39" s="1358"/>
      <c r="L39" s="1345"/>
      <c r="M39" s="1345"/>
      <c r="N39" s="317"/>
      <c r="O39" s="317"/>
      <c r="P39" s="425"/>
      <c r="Q39" s="1357" t="s">
        <v>1614</v>
      </c>
      <c r="R39" s="317"/>
      <c r="S39" s="317"/>
      <c r="T39" s="317"/>
      <c r="U39" s="317"/>
      <c r="V39" s="317"/>
      <c r="W39" s="1345"/>
      <c r="X39" s="1357" t="s">
        <v>1602</v>
      </c>
      <c r="Y39" s="1345"/>
      <c r="Z39" s="1345"/>
      <c r="AA39" s="1345"/>
      <c r="AB39" s="304" t="s">
        <v>1615</v>
      </c>
      <c r="AC39" s="305" t="s">
        <v>1616</v>
      </c>
      <c r="AD39" s="432">
        <v>0</v>
      </c>
      <c r="AE39" s="298">
        <v>0</v>
      </c>
      <c r="AF39" s="432">
        <v>0</v>
      </c>
      <c r="AG39" s="436">
        <v>0</v>
      </c>
      <c r="AH39" s="1345"/>
      <c r="AI39" s="1345"/>
      <c r="AJ39" s="1345"/>
    </row>
    <row r="40" spans="2:36" s="165" customFormat="1" ht="30" x14ac:dyDescent="0.2">
      <c r="B40" s="1346"/>
      <c r="C40" s="1346"/>
      <c r="D40" s="1353"/>
      <c r="E40" s="1345"/>
      <c r="F40" s="1357"/>
      <c r="G40" s="1345"/>
      <c r="H40" s="1345"/>
      <c r="I40" s="1345"/>
      <c r="J40" s="1358"/>
      <c r="K40" s="1358"/>
      <c r="L40" s="1345"/>
      <c r="M40" s="1345"/>
      <c r="N40" s="317"/>
      <c r="O40" s="317"/>
      <c r="P40" s="425"/>
      <c r="Q40" s="1357"/>
      <c r="R40" s="317"/>
      <c r="S40" s="317"/>
      <c r="T40" s="317"/>
      <c r="U40" s="317"/>
      <c r="V40" s="317"/>
      <c r="W40" s="1345"/>
      <c r="X40" s="1357"/>
      <c r="Y40" s="1345"/>
      <c r="Z40" s="1345"/>
      <c r="AA40" s="1345"/>
      <c r="AB40" s="296" t="s">
        <v>1617</v>
      </c>
      <c r="AC40" s="318" t="s">
        <v>1618</v>
      </c>
      <c r="AD40" s="432">
        <v>0</v>
      </c>
      <c r="AE40" s="298">
        <v>0</v>
      </c>
      <c r="AF40" s="432">
        <v>0</v>
      </c>
      <c r="AG40" s="436">
        <v>0</v>
      </c>
      <c r="AH40" s="1345"/>
      <c r="AI40" s="1345"/>
      <c r="AJ40" s="1345"/>
    </row>
    <row r="41" spans="2:36" s="165" customFormat="1" ht="30" x14ac:dyDescent="0.2">
      <c r="B41" s="1346"/>
      <c r="C41" s="1346"/>
      <c r="D41" s="1353"/>
      <c r="E41" s="1345"/>
      <c r="F41" s="1357"/>
      <c r="G41" s="1345"/>
      <c r="H41" s="1345"/>
      <c r="I41" s="1345"/>
      <c r="J41" s="1358"/>
      <c r="K41" s="1358"/>
      <c r="L41" s="1345"/>
      <c r="M41" s="1345"/>
      <c r="N41" s="317"/>
      <c r="O41" s="317"/>
      <c r="P41" s="425"/>
      <c r="Q41" s="1357"/>
      <c r="R41" s="317"/>
      <c r="S41" s="317"/>
      <c r="T41" s="317"/>
      <c r="U41" s="317"/>
      <c r="V41" s="317"/>
      <c r="W41" s="1345"/>
      <c r="X41" s="1357"/>
      <c r="Y41" s="1345"/>
      <c r="Z41" s="1345"/>
      <c r="AA41" s="1345"/>
      <c r="AB41" s="437" t="s">
        <v>1619</v>
      </c>
      <c r="AC41" s="438" t="s">
        <v>1620</v>
      </c>
      <c r="AD41" s="439">
        <v>0</v>
      </c>
      <c r="AE41" s="440">
        <v>106537892</v>
      </c>
      <c r="AF41" s="432">
        <v>0</v>
      </c>
      <c r="AG41" s="436">
        <v>0</v>
      </c>
      <c r="AH41" s="1345"/>
      <c r="AI41" s="1345"/>
      <c r="AJ41" s="1345"/>
    </row>
    <row r="42" spans="2:36" s="165" customFormat="1" ht="30" x14ac:dyDescent="0.2">
      <c r="B42" s="1346"/>
      <c r="C42" s="1346"/>
      <c r="D42" s="1353"/>
      <c r="E42" s="1345"/>
      <c r="F42" s="1357"/>
      <c r="G42" s="1345"/>
      <c r="H42" s="1345"/>
      <c r="I42" s="1345"/>
      <c r="J42" s="1358"/>
      <c r="K42" s="1358"/>
      <c r="L42" s="1345"/>
      <c r="M42" s="1345"/>
      <c r="N42" s="317"/>
      <c r="O42" s="317"/>
      <c r="P42" s="425"/>
      <c r="Q42" s="1357"/>
      <c r="R42" s="317"/>
      <c r="S42" s="317"/>
      <c r="T42" s="317"/>
      <c r="U42" s="317"/>
      <c r="V42" s="317"/>
      <c r="W42" s="1345"/>
      <c r="X42" s="1357"/>
      <c r="Y42" s="1345"/>
      <c r="Z42" s="1345"/>
      <c r="AA42" s="1345"/>
      <c r="AB42" s="301" t="s">
        <v>1621</v>
      </c>
      <c r="AC42" s="306" t="s">
        <v>1622</v>
      </c>
      <c r="AD42" s="307">
        <v>0</v>
      </c>
      <c r="AE42" s="431">
        <v>79600000</v>
      </c>
      <c r="AF42" s="307">
        <v>0</v>
      </c>
      <c r="AG42" s="425">
        <v>0</v>
      </c>
      <c r="AH42" s="1345"/>
      <c r="AI42" s="1345"/>
      <c r="AJ42" s="1345"/>
    </row>
    <row r="43" spans="2:36" s="165" customFormat="1" ht="45" x14ac:dyDescent="0.2">
      <c r="B43" s="418" t="s">
        <v>97</v>
      </c>
      <c r="C43" s="418" t="s">
        <v>181</v>
      </c>
      <c r="D43" s="1353"/>
      <c r="E43" s="317" t="s">
        <v>180</v>
      </c>
      <c r="F43" s="1357"/>
      <c r="G43" s="424" t="s">
        <v>183</v>
      </c>
      <c r="H43" s="301">
        <v>5</v>
      </c>
      <c r="I43" s="301" t="s">
        <v>182</v>
      </c>
      <c r="J43" s="441">
        <v>2598</v>
      </c>
      <c r="K43" s="441">
        <v>2598</v>
      </c>
      <c r="L43" s="301" t="s">
        <v>1490</v>
      </c>
      <c r="M43" s="301" t="s">
        <v>1042</v>
      </c>
      <c r="N43" s="317"/>
      <c r="O43" s="317"/>
      <c r="P43" s="425"/>
      <c r="Q43" s="317"/>
      <c r="R43" s="317"/>
      <c r="S43" s="317"/>
      <c r="T43" s="317"/>
      <c r="U43" s="317"/>
      <c r="V43" s="317"/>
      <c r="W43" s="317"/>
      <c r="X43" s="317"/>
      <c r="Y43" s="317"/>
      <c r="Z43" s="317"/>
      <c r="AA43" s="317"/>
      <c r="AB43" s="317"/>
      <c r="AC43" s="317"/>
      <c r="AD43" s="317"/>
      <c r="AE43" s="317"/>
      <c r="AF43" s="317"/>
      <c r="AG43" s="317"/>
      <c r="AH43" s="301"/>
      <c r="AI43" s="317"/>
      <c r="AJ43" s="317"/>
    </row>
    <row r="44" spans="2:36" s="165" customFormat="1" ht="60" x14ac:dyDescent="0.2">
      <c r="B44" s="1346" t="s">
        <v>97</v>
      </c>
      <c r="C44" s="1346" t="s">
        <v>181</v>
      </c>
      <c r="D44" s="1353"/>
      <c r="E44" s="1345" t="s">
        <v>180</v>
      </c>
      <c r="F44" s="1357"/>
      <c r="G44" s="1345" t="s">
        <v>179</v>
      </c>
      <c r="H44" s="1345">
        <v>10</v>
      </c>
      <c r="I44" s="1345" t="s">
        <v>21</v>
      </c>
      <c r="J44" s="1345">
        <v>0</v>
      </c>
      <c r="K44" s="1345">
        <v>9</v>
      </c>
      <c r="L44" s="1345" t="s">
        <v>1490</v>
      </c>
      <c r="M44" s="1345">
        <v>2</v>
      </c>
      <c r="N44" s="1345">
        <v>0</v>
      </c>
      <c r="O44" s="1345"/>
      <c r="P44" s="1354"/>
      <c r="Q44" s="1357" t="s">
        <v>1623</v>
      </c>
      <c r="R44" s="1345"/>
      <c r="S44" s="1345"/>
      <c r="T44" s="1345"/>
      <c r="U44" s="1345"/>
      <c r="V44" s="1345"/>
      <c r="W44" s="1345"/>
      <c r="X44" s="1345"/>
      <c r="Y44" s="1345"/>
      <c r="Z44" s="1345" t="s">
        <v>1624</v>
      </c>
      <c r="AA44" s="317" t="s">
        <v>1625</v>
      </c>
      <c r="AB44" s="296" t="s">
        <v>1626</v>
      </c>
      <c r="AC44" s="318" t="s">
        <v>1627</v>
      </c>
      <c r="AD44" s="432">
        <v>0</v>
      </c>
      <c r="AE44" s="298">
        <v>900000000</v>
      </c>
      <c r="AF44" s="432">
        <v>0</v>
      </c>
      <c r="AG44" s="436">
        <v>0</v>
      </c>
      <c r="AH44" s="1345" t="s">
        <v>142</v>
      </c>
      <c r="AI44" s="1345" t="s">
        <v>1537</v>
      </c>
      <c r="AJ44" s="1345"/>
    </row>
    <row r="45" spans="2:36" s="165" customFormat="1" ht="30" x14ac:dyDescent="0.2">
      <c r="B45" s="1346"/>
      <c r="C45" s="1346"/>
      <c r="D45" s="1353"/>
      <c r="E45" s="1345"/>
      <c r="F45" s="1357"/>
      <c r="G45" s="1345"/>
      <c r="H45" s="1345"/>
      <c r="I45" s="1345"/>
      <c r="J45" s="1345"/>
      <c r="K45" s="1345"/>
      <c r="L45" s="1345"/>
      <c r="M45" s="1345"/>
      <c r="N45" s="1345"/>
      <c r="O45" s="1345"/>
      <c r="P45" s="1354"/>
      <c r="Q45" s="1357"/>
      <c r="R45" s="1345"/>
      <c r="S45" s="1345"/>
      <c r="T45" s="1345"/>
      <c r="U45" s="1345"/>
      <c r="V45" s="1345"/>
      <c r="W45" s="1345"/>
      <c r="X45" s="1345"/>
      <c r="Y45" s="1345"/>
      <c r="Z45" s="1345"/>
      <c r="AA45" s="317"/>
      <c r="AB45" s="301" t="s">
        <v>1628</v>
      </c>
      <c r="AC45" s="306" t="s">
        <v>1629</v>
      </c>
      <c r="AD45" s="307">
        <v>0</v>
      </c>
      <c r="AE45" s="431">
        <v>150026206</v>
      </c>
      <c r="AF45" s="307">
        <v>0</v>
      </c>
      <c r="AG45" s="425">
        <v>0</v>
      </c>
      <c r="AH45" s="1345"/>
      <c r="AI45" s="1345"/>
      <c r="AJ45" s="1345"/>
    </row>
    <row r="46" spans="2:36" s="165" customFormat="1" ht="30" x14ac:dyDescent="0.2">
      <c r="B46" s="1346"/>
      <c r="C46" s="1346"/>
      <c r="D46" s="1353"/>
      <c r="E46" s="1345"/>
      <c r="F46" s="1357"/>
      <c r="G46" s="1345"/>
      <c r="H46" s="1345"/>
      <c r="I46" s="1345"/>
      <c r="J46" s="1345"/>
      <c r="K46" s="1345"/>
      <c r="L46" s="1345"/>
      <c r="M46" s="1345"/>
      <c r="N46" s="1345"/>
      <c r="O46" s="1345"/>
      <c r="P46" s="1354"/>
      <c r="Q46" s="1357"/>
      <c r="R46" s="1345"/>
      <c r="S46" s="1345"/>
      <c r="T46" s="1345"/>
      <c r="U46" s="1345"/>
      <c r="V46" s="1345"/>
      <c r="W46" s="1345"/>
      <c r="X46" s="1345"/>
      <c r="Y46" s="1345"/>
      <c r="Z46" s="1345"/>
      <c r="AA46" s="317"/>
      <c r="AB46" s="296" t="s">
        <v>1630</v>
      </c>
      <c r="AC46" s="297" t="s">
        <v>1631</v>
      </c>
      <c r="AD46" s="307">
        <v>0</v>
      </c>
      <c r="AE46" s="298">
        <v>0</v>
      </c>
      <c r="AF46" s="307">
        <v>0</v>
      </c>
      <c r="AG46" s="425">
        <v>0</v>
      </c>
      <c r="AH46" s="1345"/>
      <c r="AI46" s="1345"/>
      <c r="AJ46" s="1345"/>
    </row>
    <row r="47" spans="2:36" s="165" customFormat="1" ht="30" x14ac:dyDescent="0.2">
      <c r="B47" s="1346"/>
      <c r="C47" s="1346"/>
      <c r="D47" s="1353"/>
      <c r="E47" s="1345"/>
      <c r="F47" s="1357"/>
      <c r="G47" s="1345"/>
      <c r="H47" s="1345"/>
      <c r="I47" s="1345"/>
      <c r="J47" s="1345"/>
      <c r="K47" s="1345"/>
      <c r="L47" s="1345"/>
      <c r="M47" s="1345"/>
      <c r="N47" s="1345"/>
      <c r="O47" s="1345"/>
      <c r="P47" s="1354"/>
      <c r="Q47" s="1357"/>
      <c r="R47" s="1345"/>
      <c r="S47" s="1345"/>
      <c r="T47" s="1345"/>
      <c r="U47" s="1345"/>
      <c r="V47" s="1345"/>
      <c r="W47" s="1345"/>
      <c r="X47" s="1345"/>
      <c r="Y47" s="1345"/>
      <c r="Z47" s="1345"/>
      <c r="AA47" s="317"/>
      <c r="AB47" s="296" t="s">
        <v>1632</v>
      </c>
      <c r="AC47" s="297" t="s">
        <v>1631</v>
      </c>
      <c r="AD47" s="307">
        <v>0</v>
      </c>
      <c r="AE47" s="298">
        <v>0</v>
      </c>
      <c r="AF47" s="307">
        <v>0</v>
      </c>
      <c r="AG47" s="425">
        <v>0</v>
      </c>
      <c r="AH47" s="1345"/>
      <c r="AI47" s="1345"/>
      <c r="AJ47" s="1345"/>
    </row>
    <row r="48" spans="2:36" s="165" customFormat="1" ht="30" x14ac:dyDescent="0.2">
      <c r="B48" s="1346"/>
      <c r="C48" s="1346"/>
      <c r="D48" s="1353"/>
      <c r="E48" s="1345"/>
      <c r="F48" s="1357"/>
      <c r="G48" s="1345"/>
      <c r="H48" s="1345"/>
      <c r="I48" s="1345"/>
      <c r="J48" s="1345"/>
      <c r="K48" s="1345"/>
      <c r="L48" s="1345"/>
      <c r="M48" s="1345"/>
      <c r="N48" s="1345"/>
      <c r="O48" s="1345"/>
      <c r="P48" s="1354"/>
      <c r="Q48" s="1357"/>
      <c r="R48" s="1345"/>
      <c r="S48" s="1345"/>
      <c r="T48" s="1345"/>
      <c r="U48" s="1345"/>
      <c r="V48" s="1345"/>
      <c r="W48" s="1345"/>
      <c r="X48" s="1345"/>
      <c r="Y48" s="1345"/>
      <c r="Z48" s="1345"/>
      <c r="AA48" s="317"/>
      <c r="AB48" s="301" t="s">
        <v>1633</v>
      </c>
      <c r="AC48" s="306" t="s">
        <v>1634</v>
      </c>
      <c r="AD48" s="307"/>
      <c r="AE48" s="431">
        <v>91973793.920000002</v>
      </c>
      <c r="AF48" s="307">
        <v>0</v>
      </c>
      <c r="AG48" s="425">
        <v>0</v>
      </c>
      <c r="AH48" s="1345"/>
      <c r="AI48" s="1345"/>
      <c r="AJ48" s="1345"/>
    </row>
    <row r="49" spans="2:36" s="165" customFormat="1" ht="30" x14ac:dyDescent="0.2">
      <c r="B49" s="1346"/>
      <c r="C49" s="1346"/>
      <c r="D49" s="1353"/>
      <c r="E49" s="1345"/>
      <c r="F49" s="1357"/>
      <c r="G49" s="1345"/>
      <c r="H49" s="1345"/>
      <c r="I49" s="1345"/>
      <c r="J49" s="1345"/>
      <c r="K49" s="1345"/>
      <c r="L49" s="1345"/>
      <c r="M49" s="1345"/>
      <c r="N49" s="1345"/>
      <c r="O49" s="1345"/>
      <c r="P49" s="1354"/>
      <c r="Q49" s="1357"/>
      <c r="R49" s="1345"/>
      <c r="S49" s="1345"/>
      <c r="T49" s="1345"/>
      <c r="U49" s="1345"/>
      <c r="V49" s="1345"/>
      <c r="W49" s="1345"/>
      <c r="X49" s="1345"/>
      <c r="Y49" s="1345"/>
      <c r="Z49" s="1345"/>
      <c r="AA49" s="317"/>
      <c r="AB49" s="301" t="s">
        <v>1635</v>
      </c>
      <c r="AC49" s="306" t="s">
        <v>1636</v>
      </c>
      <c r="AD49" s="307"/>
      <c r="AE49" s="431">
        <v>20000000</v>
      </c>
      <c r="AF49" s="307">
        <v>0</v>
      </c>
      <c r="AG49" s="425">
        <v>0</v>
      </c>
      <c r="AH49" s="1345"/>
      <c r="AI49" s="1345"/>
      <c r="AJ49" s="1345"/>
    </row>
    <row r="50" spans="2:36" s="165" customFormat="1" ht="75" x14ac:dyDescent="0.2">
      <c r="B50" s="1346"/>
      <c r="C50" s="1346"/>
      <c r="D50" s="1353"/>
      <c r="E50" s="1345"/>
      <c r="F50" s="1357"/>
      <c r="G50" s="1345"/>
      <c r="H50" s="1345"/>
      <c r="I50" s="1345"/>
      <c r="J50" s="1345"/>
      <c r="K50" s="1345"/>
      <c r="L50" s="1345"/>
      <c r="M50" s="1345"/>
      <c r="N50" s="1345"/>
      <c r="O50" s="1345"/>
      <c r="P50" s="1354"/>
      <c r="Q50" s="317" t="s">
        <v>1637</v>
      </c>
      <c r="R50" s="317"/>
      <c r="S50" s="317"/>
      <c r="T50" s="317"/>
      <c r="U50" s="317"/>
      <c r="V50" s="317"/>
      <c r="W50" s="317"/>
      <c r="X50" s="317"/>
      <c r="Y50" s="317"/>
      <c r="Z50" s="1345"/>
      <c r="AA50" s="317"/>
      <c r="AB50" s="301" t="s">
        <v>1638</v>
      </c>
      <c r="AC50" s="306" t="s">
        <v>1639</v>
      </c>
      <c r="AD50" s="307"/>
      <c r="AE50" s="431">
        <v>70000000</v>
      </c>
      <c r="AF50" s="307">
        <v>0</v>
      </c>
      <c r="AG50" s="425">
        <v>0</v>
      </c>
      <c r="AH50" s="1345"/>
      <c r="AI50" s="1345"/>
      <c r="AJ50" s="1345"/>
    </row>
    <row r="51" spans="2:36" s="165" customFormat="1" ht="60" x14ac:dyDescent="0.2">
      <c r="B51" s="1346"/>
      <c r="C51" s="1346"/>
      <c r="D51" s="1353"/>
      <c r="E51" s="1345"/>
      <c r="F51" s="1357"/>
      <c r="G51" s="1345"/>
      <c r="H51" s="1345"/>
      <c r="I51" s="1345"/>
      <c r="J51" s="1345"/>
      <c r="K51" s="1345"/>
      <c r="L51" s="1345"/>
      <c r="M51" s="1345"/>
      <c r="N51" s="1345"/>
      <c r="O51" s="1345"/>
      <c r="P51" s="1354"/>
      <c r="Q51" s="317" t="s">
        <v>1640</v>
      </c>
      <c r="R51" s="1345"/>
      <c r="S51" s="317"/>
      <c r="T51" s="317"/>
      <c r="U51" s="317"/>
      <c r="V51" s="317"/>
      <c r="W51" s="317"/>
      <c r="X51" s="317"/>
      <c r="Y51" s="317"/>
      <c r="Z51" s="1345"/>
      <c r="AA51" s="317"/>
      <c r="AB51" s="296" t="s">
        <v>1641</v>
      </c>
      <c r="AC51" s="318" t="s">
        <v>1642</v>
      </c>
      <c r="AD51" s="432">
        <v>0</v>
      </c>
      <c r="AE51" s="298">
        <v>244500000</v>
      </c>
      <c r="AF51" s="432">
        <v>0</v>
      </c>
      <c r="AG51" s="436">
        <v>0</v>
      </c>
      <c r="AH51" s="1345"/>
      <c r="AI51" s="1345"/>
      <c r="AJ51" s="1345"/>
    </row>
    <row r="52" spans="2:36" s="165" customFormat="1" ht="45" x14ac:dyDescent="0.2">
      <c r="B52" s="1346"/>
      <c r="C52" s="1346"/>
      <c r="D52" s="1353"/>
      <c r="E52" s="1345"/>
      <c r="F52" s="1357"/>
      <c r="G52" s="1345"/>
      <c r="H52" s="1345"/>
      <c r="I52" s="1345"/>
      <c r="J52" s="1345"/>
      <c r="K52" s="1345"/>
      <c r="L52" s="1345"/>
      <c r="M52" s="1345"/>
      <c r="N52" s="1345"/>
      <c r="O52" s="1345"/>
      <c r="P52" s="1354"/>
      <c r="Q52" s="1357" t="s">
        <v>1643</v>
      </c>
      <c r="R52" s="1345"/>
      <c r="S52" s="1345"/>
      <c r="T52" s="1345"/>
      <c r="U52" s="1345"/>
      <c r="V52" s="1345"/>
      <c r="W52" s="1345"/>
      <c r="X52" s="1345"/>
      <c r="Y52" s="1345"/>
      <c r="Z52" s="1345"/>
      <c r="AA52" s="317"/>
      <c r="AB52" s="301" t="s">
        <v>1644</v>
      </c>
      <c r="AC52" s="306" t="s">
        <v>1645</v>
      </c>
      <c r="AD52" s="307"/>
      <c r="AE52" s="431">
        <v>129220628</v>
      </c>
      <c r="AF52" s="307">
        <v>0</v>
      </c>
      <c r="AG52" s="425">
        <v>0</v>
      </c>
      <c r="AH52" s="1345"/>
      <c r="AI52" s="1345"/>
      <c r="AJ52" s="1345"/>
    </row>
    <row r="53" spans="2:36" s="165" customFormat="1" ht="45" x14ac:dyDescent="0.2">
      <c r="B53" s="1346"/>
      <c r="C53" s="1346"/>
      <c r="D53" s="1353"/>
      <c r="E53" s="1345"/>
      <c r="F53" s="1357"/>
      <c r="G53" s="1345"/>
      <c r="H53" s="1345"/>
      <c r="I53" s="1345"/>
      <c r="J53" s="1345"/>
      <c r="K53" s="1345"/>
      <c r="L53" s="1345"/>
      <c r="M53" s="1345"/>
      <c r="N53" s="1345"/>
      <c r="O53" s="1345"/>
      <c r="P53" s="1354"/>
      <c r="Q53" s="1357"/>
      <c r="R53" s="1345"/>
      <c r="S53" s="1345"/>
      <c r="T53" s="1345"/>
      <c r="U53" s="1345"/>
      <c r="V53" s="1345"/>
      <c r="W53" s="1345"/>
      <c r="X53" s="1345"/>
      <c r="Y53" s="1345"/>
      <c r="Z53" s="1345"/>
      <c r="AA53" s="317"/>
      <c r="AB53" s="296" t="s">
        <v>1646</v>
      </c>
      <c r="AC53" s="318" t="s">
        <v>1647</v>
      </c>
      <c r="AD53" s="432">
        <v>0</v>
      </c>
      <c r="AE53" s="298">
        <v>0</v>
      </c>
      <c r="AF53" s="432">
        <v>0</v>
      </c>
      <c r="AG53" s="436">
        <v>0</v>
      </c>
      <c r="AH53" s="1345"/>
      <c r="AI53" s="1345"/>
      <c r="AJ53" s="1345"/>
    </row>
    <row r="54" spans="2:36" s="165" customFormat="1" ht="30" x14ac:dyDescent="0.2">
      <c r="B54" s="1346"/>
      <c r="C54" s="1346"/>
      <c r="D54" s="1353"/>
      <c r="E54" s="1345"/>
      <c r="F54" s="1357"/>
      <c r="G54" s="1345"/>
      <c r="H54" s="1345"/>
      <c r="I54" s="1345"/>
      <c r="J54" s="1345"/>
      <c r="K54" s="1345"/>
      <c r="L54" s="1345"/>
      <c r="M54" s="1345"/>
      <c r="N54" s="1345"/>
      <c r="O54" s="1345"/>
      <c r="P54" s="1354"/>
      <c r="Q54" s="1357"/>
      <c r="R54" s="1345"/>
      <c r="S54" s="1345"/>
      <c r="T54" s="1345"/>
      <c r="U54" s="1345"/>
      <c r="V54" s="1345"/>
      <c r="W54" s="1345"/>
      <c r="X54" s="1345"/>
      <c r="Y54" s="1345"/>
      <c r="Z54" s="1345"/>
      <c r="AA54" s="317"/>
      <c r="AB54" s="296" t="s">
        <v>1648</v>
      </c>
      <c r="AC54" s="318" t="s">
        <v>1649</v>
      </c>
      <c r="AD54" s="298">
        <v>1540833834</v>
      </c>
      <c r="AE54" s="298">
        <v>240000000</v>
      </c>
      <c r="AF54" s="432">
        <v>0</v>
      </c>
      <c r="AG54" s="428">
        <v>0</v>
      </c>
      <c r="AH54" s="1345"/>
      <c r="AI54" s="1345"/>
      <c r="AJ54" s="1345"/>
    </row>
    <row r="55" spans="2:36" s="165" customFormat="1" ht="45" x14ac:dyDescent="0.2">
      <c r="B55" s="1346"/>
      <c r="C55" s="1346"/>
      <c r="D55" s="1353"/>
      <c r="E55" s="1345"/>
      <c r="F55" s="1357"/>
      <c r="G55" s="1345"/>
      <c r="H55" s="1345"/>
      <c r="I55" s="1345"/>
      <c r="J55" s="1345"/>
      <c r="K55" s="1345"/>
      <c r="L55" s="1345"/>
      <c r="M55" s="1345"/>
      <c r="N55" s="1345"/>
      <c r="O55" s="1345"/>
      <c r="P55" s="1354"/>
      <c r="Q55" s="317" t="s">
        <v>1650</v>
      </c>
      <c r="R55" s="1345"/>
      <c r="S55" s="317"/>
      <c r="T55" s="317"/>
      <c r="U55" s="317"/>
      <c r="V55" s="317"/>
      <c r="W55" s="317"/>
      <c r="X55" s="317"/>
      <c r="Y55" s="317"/>
      <c r="Z55" s="1345"/>
      <c r="AA55" s="317" t="s">
        <v>1651</v>
      </c>
      <c r="AB55" s="304" t="s">
        <v>1652</v>
      </c>
      <c r="AC55" s="305" t="s">
        <v>1653</v>
      </c>
      <c r="AD55" s="432">
        <v>0</v>
      </c>
      <c r="AE55" s="431">
        <v>8787200</v>
      </c>
      <c r="AF55" s="307">
        <v>0</v>
      </c>
      <c r="AG55" s="442">
        <v>0</v>
      </c>
      <c r="AH55" s="1345"/>
      <c r="AI55" s="1345"/>
      <c r="AJ55" s="1345"/>
    </row>
    <row r="56" spans="2:36" s="165" customFormat="1" ht="45" x14ac:dyDescent="0.2">
      <c r="B56" s="1346"/>
      <c r="C56" s="1346"/>
      <c r="D56" s="1353"/>
      <c r="E56" s="1345"/>
      <c r="F56" s="1357"/>
      <c r="G56" s="1345"/>
      <c r="H56" s="1345"/>
      <c r="I56" s="1345"/>
      <c r="J56" s="1345"/>
      <c r="K56" s="1345"/>
      <c r="L56" s="1345"/>
      <c r="M56" s="1345"/>
      <c r="N56" s="1345"/>
      <c r="O56" s="1345"/>
      <c r="P56" s="1354"/>
      <c r="Q56" s="317" t="s">
        <v>1654</v>
      </c>
      <c r="R56" s="1345"/>
      <c r="S56" s="317"/>
      <c r="T56" s="317"/>
      <c r="U56" s="317"/>
      <c r="V56" s="317"/>
      <c r="W56" s="317"/>
      <c r="X56" s="317"/>
      <c r="Y56" s="317"/>
      <c r="Z56" s="1345"/>
      <c r="AA56" s="317" t="s">
        <v>1651</v>
      </c>
      <c r="AB56" s="304" t="s">
        <v>1655</v>
      </c>
      <c r="AC56" s="305" t="s">
        <v>1656</v>
      </c>
      <c r="AD56" s="298">
        <v>5525927</v>
      </c>
      <c r="AE56" s="298">
        <v>5525927</v>
      </c>
      <c r="AF56" s="307">
        <v>0</v>
      </c>
      <c r="AG56" s="442">
        <v>0</v>
      </c>
      <c r="AH56" s="1345"/>
      <c r="AI56" s="1345"/>
      <c r="AJ56" s="1345"/>
    </row>
    <row r="57" spans="2:36" s="165" customFormat="1" ht="45" x14ac:dyDescent="0.2">
      <c r="B57" s="1346"/>
      <c r="C57" s="1346"/>
      <c r="D57" s="1353"/>
      <c r="E57" s="1345"/>
      <c r="F57" s="1357"/>
      <c r="G57" s="1345"/>
      <c r="H57" s="1345"/>
      <c r="I57" s="1345"/>
      <c r="J57" s="1345"/>
      <c r="K57" s="1345"/>
      <c r="L57" s="1345"/>
      <c r="M57" s="1345"/>
      <c r="N57" s="1345"/>
      <c r="O57" s="1345"/>
      <c r="P57" s="1354"/>
      <c r="Q57" s="317" t="s">
        <v>1657</v>
      </c>
      <c r="R57" s="1345"/>
      <c r="S57" s="317"/>
      <c r="T57" s="317"/>
      <c r="U57" s="317"/>
      <c r="V57" s="317"/>
      <c r="W57" s="317"/>
      <c r="X57" s="317"/>
      <c r="Y57" s="317"/>
      <c r="Z57" s="1345"/>
      <c r="AA57" s="317" t="s">
        <v>1658</v>
      </c>
      <c r="AB57" s="301" t="s">
        <v>1659</v>
      </c>
      <c r="AC57" s="306" t="s">
        <v>1660</v>
      </c>
      <c r="AD57" s="307">
        <v>0</v>
      </c>
      <c r="AE57" s="298">
        <v>45000000</v>
      </c>
      <c r="AF57" s="307">
        <v>0</v>
      </c>
      <c r="AG57" s="426">
        <v>0</v>
      </c>
      <c r="AH57" s="1345"/>
      <c r="AI57" s="1345"/>
      <c r="AJ57" s="1345"/>
    </row>
    <row r="58" spans="2:36" s="165" customFormat="1" ht="45" x14ac:dyDescent="0.2">
      <c r="B58" s="1346"/>
      <c r="C58" s="1346"/>
      <c r="D58" s="1353"/>
      <c r="E58" s="1345"/>
      <c r="F58" s="1357"/>
      <c r="G58" s="1345"/>
      <c r="H58" s="1345"/>
      <c r="I58" s="1345"/>
      <c r="J58" s="1345"/>
      <c r="K58" s="1345"/>
      <c r="L58" s="1345"/>
      <c r="M58" s="1345"/>
      <c r="N58" s="1345"/>
      <c r="O58" s="1345"/>
      <c r="P58" s="1354"/>
      <c r="Q58" s="317" t="s">
        <v>1661</v>
      </c>
      <c r="R58" s="1345"/>
      <c r="S58" s="317"/>
      <c r="T58" s="317"/>
      <c r="U58" s="317"/>
      <c r="V58" s="317"/>
      <c r="W58" s="317"/>
      <c r="X58" s="317"/>
      <c r="Y58" s="317"/>
      <c r="Z58" s="1345"/>
      <c r="AA58" s="317" t="s">
        <v>1658</v>
      </c>
      <c r="AB58" s="301" t="s">
        <v>1662</v>
      </c>
      <c r="AC58" s="306" t="s">
        <v>1663</v>
      </c>
      <c r="AD58" s="307">
        <v>0</v>
      </c>
      <c r="AE58" s="298">
        <v>150000000</v>
      </c>
      <c r="AF58" s="307">
        <v>0</v>
      </c>
      <c r="AG58" s="426">
        <v>0</v>
      </c>
      <c r="AH58" s="1345"/>
      <c r="AI58" s="1345"/>
      <c r="AJ58" s="1345"/>
    </row>
    <row r="59" spans="2:36" s="165" customFormat="1" ht="45" x14ac:dyDescent="0.2">
      <c r="B59" s="1346"/>
      <c r="C59" s="1346"/>
      <c r="D59" s="1353"/>
      <c r="E59" s="1345"/>
      <c r="F59" s="1357"/>
      <c r="G59" s="1345"/>
      <c r="H59" s="1345"/>
      <c r="I59" s="1345"/>
      <c r="J59" s="1345"/>
      <c r="K59" s="1345"/>
      <c r="L59" s="1345"/>
      <c r="M59" s="1345"/>
      <c r="N59" s="1345"/>
      <c r="O59" s="1345"/>
      <c r="P59" s="1354"/>
      <c r="Q59" s="317" t="s">
        <v>1664</v>
      </c>
      <c r="R59" s="1345"/>
      <c r="S59" s="317"/>
      <c r="T59" s="317"/>
      <c r="U59" s="317"/>
      <c r="V59" s="317"/>
      <c r="W59" s="317"/>
      <c r="X59" s="317"/>
      <c r="Y59" s="317"/>
      <c r="Z59" s="1345"/>
      <c r="AA59" s="317"/>
      <c r="AB59" s="296" t="s">
        <v>1665</v>
      </c>
      <c r="AC59" s="318" t="s">
        <v>1666</v>
      </c>
      <c r="AD59" s="307">
        <v>0</v>
      </c>
      <c r="AE59" s="298">
        <v>150000000</v>
      </c>
      <c r="AF59" s="307">
        <v>0</v>
      </c>
      <c r="AG59" s="426">
        <v>0</v>
      </c>
      <c r="AH59" s="1345"/>
      <c r="AI59" s="1345"/>
      <c r="AJ59" s="1345"/>
    </row>
    <row r="60" spans="2:36" s="165" customFormat="1" ht="30" x14ac:dyDescent="0.2">
      <c r="B60" s="1346"/>
      <c r="C60" s="1346"/>
      <c r="D60" s="1353"/>
      <c r="E60" s="1345"/>
      <c r="F60" s="1357"/>
      <c r="G60" s="1345"/>
      <c r="H60" s="1345"/>
      <c r="I60" s="1345"/>
      <c r="J60" s="1345"/>
      <c r="K60" s="1345"/>
      <c r="L60" s="1345"/>
      <c r="M60" s="1345"/>
      <c r="N60" s="1345"/>
      <c r="O60" s="1345"/>
      <c r="P60" s="1354"/>
      <c r="Q60" s="1357" t="s">
        <v>1667</v>
      </c>
      <c r="R60" s="1345"/>
      <c r="S60" s="1345"/>
      <c r="T60" s="1345"/>
      <c r="U60" s="1345"/>
      <c r="V60" s="1345"/>
      <c r="W60" s="317"/>
      <c r="X60" s="1345"/>
      <c r="Y60" s="1345"/>
      <c r="Z60" s="1345"/>
      <c r="AA60" s="317"/>
      <c r="AB60" s="296" t="s">
        <v>1668</v>
      </c>
      <c r="AC60" s="318" t="s">
        <v>1669</v>
      </c>
      <c r="AD60" s="307">
        <v>0</v>
      </c>
      <c r="AE60" s="298">
        <v>0</v>
      </c>
      <c r="AF60" s="307">
        <v>0</v>
      </c>
      <c r="AG60" s="426">
        <v>0</v>
      </c>
      <c r="AH60" s="1345"/>
      <c r="AI60" s="1345"/>
      <c r="AJ60" s="1345"/>
    </row>
    <row r="61" spans="2:36" s="165" customFormat="1" ht="45" x14ac:dyDescent="0.2">
      <c r="B61" s="1346"/>
      <c r="C61" s="1346"/>
      <c r="D61" s="1353"/>
      <c r="E61" s="1345"/>
      <c r="F61" s="1357"/>
      <c r="G61" s="1345"/>
      <c r="H61" s="1345"/>
      <c r="I61" s="1345"/>
      <c r="J61" s="1345"/>
      <c r="K61" s="1345"/>
      <c r="L61" s="1345"/>
      <c r="M61" s="1345"/>
      <c r="N61" s="1345"/>
      <c r="O61" s="1345"/>
      <c r="P61" s="1354"/>
      <c r="Q61" s="1357"/>
      <c r="R61" s="1345"/>
      <c r="S61" s="1345"/>
      <c r="T61" s="1345"/>
      <c r="U61" s="1345"/>
      <c r="V61" s="1345"/>
      <c r="W61" s="317"/>
      <c r="X61" s="1345"/>
      <c r="Y61" s="1345"/>
      <c r="Z61" s="1345"/>
      <c r="AA61" s="317"/>
      <c r="AB61" s="296" t="s">
        <v>1670</v>
      </c>
      <c r="AC61" s="318" t="s">
        <v>1671</v>
      </c>
      <c r="AD61" s="307">
        <v>0</v>
      </c>
      <c r="AE61" s="443">
        <v>995000000</v>
      </c>
      <c r="AF61" s="307">
        <v>0</v>
      </c>
      <c r="AG61" s="426">
        <v>0</v>
      </c>
      <c r="AH61" s="1345"/>
      <c r="AI61" s="1345"/>
      <c r="AJ61" s="1345"/>
    </row>
    <row r="62" spans="2:36" s="165" customFormat="1" ht="255" x14ac:dyDescent="0.2">
      <c r="B62" s="418" t="s">
        <v>97</v>
      </c>
      <c r="C62" s="418" t="s">
        <v>168</v>
      </c>
      <c r="D62" s="1345">
        <v>100</v>
      </c>
      <c r="E62" s="317" t="s">
        <v>174</v>
      </c>
      <c r="F62" s="1345">
        <v>50</v>
      </c>
      <c r="G62" s="424" t="s">
        <v>178</v>
      </c>
      <c r="H62" s="301">
        <v>5</v>
      </c>
      <c r="I62" s="301" t="s">
        <v>175</v>
      </c>
      <c r="J62" s="301">
        <v>3</v>
      </c>
      <c r="K62" s="301">
        <v>6</v>
      </c>
      <c r="L62" s="301" t="s">
        <v>1502</v>
      </c>
      <c r="M62" s="301">
        <v>6</v>
      </c>
      <c r="N62" s="420">
        <v>3.7</v>
      </c>
      <c r="O62" s="317"/>
      <c r="P62" s="425"/>
      <c r="Q62" s="317" t="s">
        <v>1672</v>
      </c>
      <c r="R62" s="317"/>
      <c r="S62" s="317"/>
      <c r="T62" s="317"/>
      <c r="U62" s="317"/>
      <c r="V62" s="317"/>
      <c r="W62" s="317"/>
      <c r="X62" s="317" t="s">
        <v>1673</v>
      </c>
      <c r="Y62" s="317"/>
      <c r="Z62" s="317"/>
      <c r="AA62" s="317"/>
      <c r="AB62" s="317"/>
      <c r="AC62" s="317"/>
      <c r="AD62" s="317"/>
      <c r="AE62" s="317"/>
      <c r="AF62" s="317"/>
      <c r="AG62" s="317"/>
      <c r="AH62" s="301" t="s">
        <v>142</v>
      </c>
      <c r="AI62" s="317"/>
      <c r="AJ62" s="317"/>
    </row>
    <row r="63" spans="2:36" s="165" customFormat="1" ht="57.75" customHeight="1" x14ac:dyDescent="0.2">
      <c r="B63" s="418" t="s">
        <v>97</v>
      </c>
      <c r="C63" s="418" t="s">
        <v>168</v>
      </c>
      <c r="D63" s="1345"/>
      <c r="E63" s="317" t="s">
        <v>174</v>
      </c>
      <c r="F63" s="1345"/>
      <c r="G63" s="424" t="s">
        <v>177</v>
      </c>
      <c r="H63" s="301">
        <v>20</v>
      </c>
      <c r="I63" s="301" t="s">
        <v>175</v>
      </c>
      <c r="J63" s="301">
        <v>0.5</v>
      </c>
      <c r="K63" s="301">
        <v>7</v>
      </c>
      <c r="L63" s="301" t="s">
        <v>1490</v>
      </c>
      <c r="M63" s="301" t="s">
        <v>1042</v>
      </c>
      <c r="N63" s="317"/>
      <c r="O63" s="317"/>
      <c r="P63" s="425"/>
      <c r="Q63" s="317"/>
      <c r="R63" s="317"/>
      <c r="S63" s="317"/>
      <c r="T63" s="317"/>
      <c r="U63" s="317"/>
      <c r="V63" s="317"/>
      <c r="W63" s="317"/>
      <c r="X63" s="317"/>
      <c r="Y63" s="317"/>
      <c r="Z63" s="317"/>
      <c r="AA63" s="317"/>
      <c r="AB63" s="317"/>
      <c r="AC63" s="317"/>
      <c r="AD63" s="317"/>
      <c r="AE63" s="317"/>
      <c r="AF63" s="317"/>
      <c r="AG63" s="317"/>
      <c r="AH63" s="301"/>
      <c r="AI63" s="317"/>
      <c r="AJ63" s="317"/>
    </row>
    <row r="64" spans="2:36" s="165" customFormat="1" ht="60" customHeight="1" x14ac:dyDescent="0.2">
      <c r="B64" s="418" t="s">
        <v>97</v>
      </c>
      <c r="C64" s="418" t="s">
        <v>168</v>
      </c>
      <c r="D64" s="1345"/>
      <c r="E64" s="317" t="s">
        <v>174</v>
      </c>
      <c r="F64" s="1345"/>
      <c r="G64" s="424" t="s">
        <v>176</v>
      </c>
      <c r="H64" s="301">
        <v>20</v>
      </c>
      <c r="I64" s="301" t="s">
        <v>175</v>
      </c>
      <c r="J64" s="301">
        <v>13</v>
      </c>
      <c r="K64" s="301">
        <v>5.5</v>
      </c>
      <c r="L64" s="301" t="s">
        <v>1490</v>
      </c>
      <c r="M64" s="301" t="s">
        <v>1042</v>
      </c>
      <c r="N64" s="317"/>
      <c r="O64" s="317"/>
      <c r="P64" s="425"/>
      <c r="Q64" s="317"/>
      <c r="R64" s="317"/>
      <c r="S64" s="317"/>
      <c r="T64" s="317"/>
      <c r="U64" s="317"/>
      <c r="V64" s="317"/>
      <c r="W64" s="317"/>
      <c r="X64" s="317"/>
      <c r="Y64" s="317"/>
      <c r="Z64" s="317"/>
      <c r="AA64" s="317"/>
      <c r="AB64" s="317"/>
      <c r="AC64" s="317"/>
      <c r="AD64" s="317"/>
      <c r="AE64" s="317"/>
      <c r="AF64" s="317"/>
      <c r="AG64" s="317"/>
      <c r="AH64" s="301"/>
      <c r="AI64" s="317"/>
      <c r="AJ64" s="317"/>
    </row>
    <row r="65" spans="2:36" s="165" customFormat="1" ht="45" x14ac:dyDescent="0.2">
      <c r="B65" s="418" t="s">
        <v>97</v>
      </c>
      <c r="C65" s="418" t="s">
        <v>168</v>
      </c>
      <c r="D65" s="1345"/>
      <c r="E65" s="317" t="s">
        <v>174</v>
      </c>
      <c r="F65" s="1345"/>
      <c r="G65" s="424" t="s">
        <v>173</v>
      </c>
      <c r="H65" s="301">
        <v>5</v>
      </c>
      <c r="I65" s="301" t="s">
        <v>172</v>
      </c>
      <c r="J65" s="301">
        <v>0</v>
      </c>
      <c r="K65" s="301">
        <v>1</v>
      </c>
      <c r="L65" s="301" t="s">
        <v>1490</v>
      </c>
      <c r="M65" s="301" t="s">
        <v>1042</v>
      </c>
      <c r="N65" s="317"/>
      <c r="O65" s="317"/>
      <c r="P65" s="425"/>
      <c r="Q65" s="317"/>
      <c r="R65" s="317"/>
      <c r="S65" s="317"/>
      <c r="T65" s="317"/>
      <c r="U65" s="317"/>
      <c r="V65" s="317"/>
      <c r="W65" s="317"/>
      <c r="X65" s="317"/>
      <c r="Y65" s="317"/>
      <c r="Z65" s="317"/>
      <c r="AA65" s="317"/>
      <c r="AB65" s="317"/>
      <c r="AC65" s="317"/>
      <c r="AD65" s="317"/>
      <c r="AE65" s="317"/>
      <c r="AF65" s="317"/>
      <c r="AG65" s="317"/>
      <c r="AH65" s="301"/>
      <c r="AI65" s="317"/>
      <c r="AJ65" s="317"/>
    </row>
    <row r="66" spans="2:36" s="165" customFormat="1" ht="45" x14ac:dyDescent="0.2">
      <c r="B66" s="1346" t="s">
        <v>97</v>
      </c>
      <c r="C66" s="1346" t="s">
        <v>168</v>
      </c>
      <c r="D66" s="1345"/>
      <c r="E66" s="1345" t="s">
        <v>167</v>
      </c>
      <c r="F66" s="1345">
        <v>50</v>
      </c>
      <c r="G66" s="1345" t="s">
        <v>171</v>
      </c>
      <c r="H66" s="1345">
        <v>10</v>
      </c>
      <c r="I66" s="1345" t="s">
        <v>21</v>
      </c>
      <c r="J66" s="1345">
        <v>0</v>
      </c>
      <c r="K66" s="1345">
        <v>1</v>
      </c>
      <c r="L66" s="1345" t="s">
        <v>1490</v>
      </c>
      <c r="M66" s="1345">
        <v>0.1</v>
      </c>
      <c r="N66" s="317"/>
      <c r="O66" s="317"/>
      <c r="P66" s="425"/>
      <c r="Q66" s="317"/>
      <c r="R66" s="317"/>
      <c r="S66" s="317"/>
      <c r="T66" s="317"/>
      <c r="U66" s="317"/>
      <c r="V66" s="317"/>
      <c r="W66" s="317"/>
      <c r="X66" s="317"/>
      <c r="Y66" s="317"/>
      <c r="Z66" s="317"/>
      <c r="AA66" s="317"/>
      <c r="AB66" s="296" t="s">
        <v>1674</v>
      </c>
      <c r="AC66" s="318" t="s">
        <v>1675</v>
      </c>
      <c r="AD66" s="307">
        <v>0</v>
      </c>
      <c r="AE66" s="298">
        <v>170000000</v>
      </c>
      <c r="AF66" s="307">
        <v>0</v>
      </c>
      <c r="AG66" s="426">
        <v>0</v>
      </c>
      <c r="AH66" s="1345" t="s">
        <v>142</v>
      </c>
      <c r="AI66" s="1345" t="s">
        <v>1537</v>
      </c>
      <c r="AJ66" s="1345"/>
    </row>
    <row r="67" spans="2:36" s="165" customFormat="1" ht="30" x14ac:dyDescent="0.2">
      <c r="B67" s="1346"/>
      <c r="C67" s="1346"/>
      <c r="D67" s="1345"/>
      <c r="E67" s="1345"/>
      <c r="F67" s="1345"/>
      <c r="G67" s="1345"/>
      <c r="H67" s="1345"/>
      <c r="I67" s="1345"/>
      <c r="J67" s="1345"/>
      <c r="K67" s="1345"/>
      <c r="L67" s="1345"/>
      <c r="M67" s="1345"/>
      <c r="N67" s="317"/>
      <c r="O67" s="317"/>
      <c r="P67" s="425"/>
      <c r="Q67" s="317"/>
      <c r="R67" s="317"/>
      <c r="S67" s="317"/>
      <c r="T67" s="317"/>
      <c r="U67" s="317"/>
      <c r="V67" s="317"/>
      <c r="W67" s="317"/>
      <c r="X67" s="317"/>
      <c r="Y67" s="317"/>
      <c r="Z67" s="317"/>
      <c r="AA67" s="317"/>
      <c r="AB67" s="296" t="s">
        <v>1676</v>
      </c>
      <c r="AC67" s="318" t="s">
        <v>1677</v>
      </c>
      <c r="AD67" s="307">
        <v>0</v>
      </c>
      <c r="AE67" s="298">
        <v>500000000</v>
      </c>
      <c r="AF67" s="307">
        <v>0</v>
      </c>
      <c r="AG67" s="426">
        <v>0</v>
      </c>
      <c r="AH67" s="1345"/>
      <c r="AI67" s="1345"/>
      <c r="AJ67" s="1345"/>
    </row>
    <row r="68" spans="2:36" s="165" customFormat="1" ht="45" x14ac:dyDescent="0.2">
      <c r="B68" s="418" t="s">
        <v>97</v>
      </c>
      <c r="C68" s="418" t="s">
        <v>168</v>
      </c>
      <c r="D68" s="1345"/>
      <c r="E68" s="317" t="s">
        <v>167</v>
      </c>
      <c r="F68" s="1345"/>
      <c r="G68" s="424" t="s">
        <v>170</v>
      </c>
      <c r="H68" s="301">
        <v>10</v>
      </c>
      <c r="I68" s="301" t="s">
        <v>147</v>
      </c>
      <c r="J68" s="301">
        <v>0</v>
      </c>
      <c r="K68" s="441">
        <v>8000</v>
      </c>
      <c r="L68" s="301" t="s">
        <v>1490</v>
      </c>
      <c r="M68" s="301" t="s">
        <v>1042</v>
      </c>
      <c r="N68" s="317"/>
      <c r="O68" s="317"/>
      <c r="P68" s="425"/>
      <c r="Q68" s="317"/>
      <c r="R68" s="317"/>
      <c r="S68" s="317"/>
      <c r="T68" s="317"/>
      <c r="U68" s="317"/>
      <c r="V68" s="317"/>
      <c r="W68" s="317"/>
      <c r="X68" s="317"/>
      <c r="Y68" s="317"/>
      <c r="Z68" s="317"/>
      <c r="AA68" s="317"/>
      <c r="AB68" s="317"/>
      <c r="AC68" s="317"/>
      <c r="AD68" s="317"/>
      <c r="AE68" s="317"/>
      <c r="AF68" s="317"/>
      <c r="AG68" s="317"/>
      <c r="AH68" s="301"/>
      <c r="AI68" s="317"/>
      <c r="AJ68" s="317"/>
    </row>
    <row r="69" spans="2:36" s="165" customFormat="1" ht="45" x14ac:dyDescent="0.2">
      <c r="B69" s="418" t="s">
        <v>97</v>
      </c>
      <c r="C69" s="418" t="s">
        <v>168</v>
      </c>
      <c r="D69" s="1345"/>
      <c r="E69" s="317" t="s">
        <v>167</v>
      </c>
      <c r="F69" s="1345"/>
      <c r="G69" s="424" t="s">
        <v>169</v>
      </c>
      <c r="H69" s="301">
        <v>15</v>
      </c>
      <c r="I69" s="301" t="s">
        <v>165</v>
      </c>
      <c r="J69" s="301">
        <v>0</v>
      </c>
      <c r="K69" s="441">
        <v>3000</v>
      </c>
      <c r="L69" s="301" t="s">
        <v>1490</v>
      </c>
      <c r="M69" s="301" t="s">
        <v>1042</v>
      </c>
      <c r="N69" s="317"/>
      <c r="O69" s="317"/>
      <c r="P69" s="425"/>
      <c r="Q69" s="317"/>
      <c r="R69" s="317"/>
      <c r="S69" s="317"/>
      <c r="T69" s="317"/>
      <c r="U69" s="317"/>
      <c r="V69" s="317"/>
      <c r="W69" s="317"/>
      <c r="X69" s="317"/>
      <c r="Y69" s="317"/>
      <c r="Z69" s="317"/>
      <c r="AA69" s="317"/>
      <c r="AB69" s="317"/>
      <c r="AC69" s="317"/>
      <c r="AD69" s="317"/>
      <c r="AE69" s="317"/>
      <c r="AF69" s="317"/>
      <c r="AG69" s="317"/>
      <c r="AH69" s="301"/>
      <c r="AI69" s="317"/>
      <c r="AJ69" s="317"/>
    </row>
    <row r="70" spans="2:36" s="165" customFormat="1" ht="45" x14ac:dyDescent="0.2">
      <c r="B70" s="418" t="s">
        <v>97</v>
      </c>
      <c r="C70" s="418" t="s">
        <v>168</v>
      </c>
      <c r="D70" s="1345"/>
      <c r="E70" s="317" t="s">
        <v>167</v>
      </c>
      <c r="F70" s="1345"/>
      <c r="G70" s="424" t="s">
        <v>166</v>
      </c>
      <c r="H70" s="301">
        <v>15</v>
      </c>
      <c r="I70" s="301" t="s">
        <v>165</v>
      </c>
      <c r="J70" s="441">
        <v>20000</v>
      </c>
      <c r="K70" s="441">
        <v>5000</v>
      </c>
      <c r="L70" s="301" t="s">
        <v>1490</v>
      </c>
      <c r="M70" s="301" t="s">
        <v>1042</v>
      </c>
      <c r="N70" s="317"/>
      <c r="O70" s="317"/>
      <c r="P70" s="425"/>
      <c r="Q70" s="317"/>
      <c r="R70" s="317"/>
      <c r="S70" s="317"/>
      <c r="T70" s="317"/>
      <c r="U70" s="317"/>
      <c r="V70" s="317"/>
      <c r="W70" s="317"/>
      <c r="X70" s="317"/>
      <c r="Y70" s="317"/>
      <c r="Z70" s="317"/>
      <c r="AA70" s="317"/>
      <c r="AB70" s="317"/>
      <c r="AC70" s="317"/>
      <c r="AD70" s="317"/>
      <c r="AE70" s="317"/>
      <c r="AF70" s="317"/>
      <c r="AG70" s="317"/>
      <c r="AH70" s="301"/>
      <c r="AI70" s="317"/>
      <c r="AJ70" s="317"/>
    </row>
    <row r="71" spans="2:36" s="165" customFormat="1" ht="75" x14ac:dyDescent="0.2">
      <c r="B71" s="1346" t="s">
        <v>97</v>
      </c>
      <c r="C71" s="1346" t="s">
        <v>145</v>
      </c>
      <c r="D71" s="1345">
        <v>100</v>
      </c>
      <c r="E71" s="1345" t="s">
        <v>163</v>
      </c>
      <c r="F71" s="1345">
        <v>15</v>
      </c>
      <c r="G71" s="1345" t="s">
        <v>164</v>
      </c>
      <c r="H71" s="1345">
        <v>5</v>
      </c>
      <c r="I71" s="1345" t="s">
        <v>21</v>
      </c>
      <c r="J71" s="1345">
        <v>0</v>
      </c>
      <c r="K71" s="1345">
        <v>1</v>
      </c>
      <c r="L71" s="1345" t="s">
        <v>1490</v>
      </c>
      <c r="M71" s="1345">
        <v>0.1</v>
      </c>
      <c r="N71" s="1345">
        <v>0.1</v>
      </c>
      <c r="O71" s="317"/>
      <c r="P71" s="425"/>
      <c r="Q71" s="317" t="s">
        <v>1678</v>
      </c>
      <c r="R71" s="317"/>
      <c r="S71" s="317"/>
      <c r="T71" s="317"/>
      <c r="U71" s="317"/>
      <c r="V71" s="317"/>
      <c r="W71" s="317"/>
      <c r="X71" s="317" t="s">
        <v>1679</v>
      </c>
      <c r="Y71" s="317" t="s">
        <v>1680</v>
      </c>
      <c r="Z71" s="317" t="s">
        <v>1681</v>
      </c>
      <c r="AA71" s="317" t="s">
        <v>1682</v>
      </c>
      <c r="AB71" s="296" t="s">
        <v>1683</v>
      </c>
      <c r="AC71" s="318" t="s">
        <v>1684</v>
      </c>
      <c r="AD71" s="298">
        <v>300000000</v>
      </c>
      <c r="AE71" s="298">
        <v>19500000</v>
      </c>
      <c r="AF71" s="298">
        <v>19500000</v>
      </c>
      <c r="AG71" s="426">
        <f>AF71/AE71</f>
        <v>1</v>
      </c>
      <c r="AH71" s="301"/>
      <c r="AI71" s="317"/>
      <c r="AJ71" s="317"/>
    </row>
    <row r="72" spans="2:36" s="165" customFormat="1" ht="195" x14ac:dyDescent="0.2">
      <c r="B72" s="1346"/>
      <c r="C72" s="1346"/>
      <c r="D72" s="1345"/>
      <c r="E72" s="1345"/>
      <c r="F72" s="1345"/>
      <c r="G72" s="1345"/>
      <c r="H72" s="1345"/>
      <c r="I72" s="1345"/>
      <c r="J72" s="1345"/>
      <c r="K72" s="1345"/>
      <c r="L72" s="1345"/>
      <c r="M72" s="1345"/>
      <c r="N72" s="1345"/>
      <c r="O72" s="317"/>
      <c r="P72" s="425"/>
      <c r="Q72" s="317" t="s">
        <v>1685</v>
      </c>
      <c r="R72" s="317"/>
      <c r="S72" s="317"/>
      <c r="T72" s="317"/>
      <c r="U72" s="317"/>
      <c r="V72" s="317"/>
      <c r="W72" s="427">
        <v>44196</v>
      </c>
      <c r="X72" s="317" t="s">
        <v>1686</v>
      </c>
      <c r="Y72" s="317" t="s">
        <v>1687</v>
      </c>
      <c r="Z72" s="317"/>
      <c r="AA72" s="317"/>
      <c r="AB72" s="296" t="s">
        <v>1688</v>
      </c>
      <c r="AC72" s="433" t="s">
        <v>1689</v>
      </c>
      <c r="AD72" s="307">
        <v>0</v>
      </c>
      <c r="AE72" s="298">
        <v>280500000</v>
      </c>
      <c r="AF72" s="307">
        <v>0</v>
      </c>
      <c r="AG72" s="426">
        <f>AF72/AE72</f>
        <v>0</v>
      </c>
      <c r="AH72" s="301" t="s">
        <v>146</v>
      </c>
      <c r="AI72" s="301" t="s">
        <v>1537</v>
      </c>
      <c r="AJ72" s="317"/>
    </row>
    <row r="73" spans="2:36" s="165" customFormat="1" ht="135" x14ac:dyDescent="0.2">
      <c r="B73" s="1346" t="s">
        <v>97</v>
      </c>
      <c r="C73" s="1346" t="s">
        <v>145</v>
      </c>
      <c r="D73" s="1345"/>
      <c r="E73" s="1345" t="s">
        <v>163</v>
      </c>
      <c r="F73" s="1345"/>
      <c r="G73" s="1345" t="s">
        <v>162</v>
      </c>
      <c r="H73" s="1345">
        <v>10</v>
      </c>
      <c r="I73" s="1345" t="s">
        <v>21</v>
      </c>
      <c r="J73" s="1345">
        <v>4</v>
      </c>
      <c r="K73" s="1345">
        <v>8</v>
      </c>
      <c r="L73" s="1345" t="s">
        <v>1502</v>
      </c>
      <c r="M73" s="1345">
        <v>8</v>
      </c>
      <c r="N73" s="1345">
        <v>4</v>
      </c>
      <c r="O73" s="317"/>
      <c r="P73" s="425"/>
      <c r="Q73" s="1357" t="s">
        <v>1690</v>
      </c>
      <c r="R73" s="317"/>
      <c r="S73" s="317"/>
      <c r="T73" s="425">
        <v>1</v>
      </c>
      <c r="U73" s="444"/>
      <c r="V73" s="317"/>
      <c r="W73" s="421">
        <v>44196</v>
      </c>
      <c r="X73" s="1360" t="s">
        <v>1691</v>
      </c>
      <c r="Y73" s="317" t="s">
        <v>1692</v>
      </c>
      <c r="Z73" s="1345" t="s">
        <v>1693</v>
      </c>
      <c r="AA73" s="301" t="s">
        <v>1694</v>
      </c>
      <c r="AB73" s="301" t="s">
        <v>1695</v>
      </c>
      <c r="AC73" s="445" t="s">
        <v>1696</v>
      </c>
      <c r="AD73" s="307">
        <v>374000000</v>
      </c>
      <c r="AE73" s="307">
        <v>374000000</v>
      </c>
      <c r="AF73" s="431">
        <v>128475000</v>
      </c>
      <c r="AG73" s="425">
        <f>AF73/AE73</f>
        <v>0.34351604278074865</v>
      </c>
      <c r="AH73" s="1345" t="s">
        <v>142</v>
      </c>
      <c r="AI73" s="1345" t="s">
        <v>1537</v>
      </c>
      <c r="AJ73" s="1345"/>
    </row>
    <row r="74" spans="2:36" s="165" customFormat="1" ht="105" x14ac:dyDescent="0.2">
      <c r="B74" s="1346"/>
      <c r="C74" s="1346"/>
      <c r="D74" s="1345"/>
      <c r="E74" s="1345"/>
      <c r="F74" s="1345"/>
      <c r="G74" s="1345"/>
      <c r="H74" s="1345"/>
      <c r="I74" s="1345"/>
      <c r="J74" s="1345"/>
      <c r="K74" s="1345"/>
      <c r="L74" s="1345"/>
      <c r="M74" s="1345"/>
      <c r="N74" s="1345"/>
      <c r="O74" s="317"/>
      <c r="P74" s="425"/>
      <c r="Q74" s="1357"/>
      <c r="R74" s="317"/>
      <c r="S74" s="317"/>
      <c r="T74" s="425">
        <v>1</v>
      </c>
      <c r="U74" s="444"/>
      <c r="V74" s="317"/>
      <c r="W74" s="421">
        <v>44196</v>
      </c>
      <c r="X74" s="1360"/>
      <c r="Y74" s="317" t="s">
        <v>1697</v>
      </c>
      <c r="Z74" s="1345"/>
      <c r="AA74" s="317" t="s">
        <v>1698</v>
      </c>
      <c r="AB74" s="301" t="s">
        <v>1699</v>
      </c>
      <c r="AC74" s="317" t="s">
        <v>1700</v>
      </c>
      <c r="AD74" s="307">
        <v>0</v>
      </c>
      <c r="AE74" s="307">
        <v>281708235</v>
      </c>
      <c r="AF74" s="431">
        <v>105685000</v>
      </c>
      <c r="AG74" s="425">
        <f>AF74/AE74</f>
        <v>0.37515765202959012</v>
      </c>
      <c r="AH74" s="1345"/>
      <c r="AI74" s="1345"/>
      <c r="AJ74" s="1345"/>
    </row>
    <row r="75" spans="2:36" s="165" customFormat="1" ht="30" x14ac:dyDescent="0.2">
      <c r="B75" s="1346" t="s">
        <v>97</v>
      </c>
      <c r="C75" s="1346" t="s">
        <v>145</v>
      </c>
      <c r="D75" s="1345"/>
      <c r="E75" s="1345" t="s">
        <v>152</v>
      </c>
      <c r="F75" s="1345">
        <v>35</v>
      </c>
      <c r="G75" s="1345" t="s">
        <v>161</v>
      </c>
      <c r="H75" s="1345">
        <v>5</v>
      </c>
      <c r="I75" s="1345" t="s">
        <v>21</v>
      </c>
      <c r="J75" s="1345" t="s">
        <v>160</v>
      </c>
      <c r="K75" s="1345">
        <v>1</v>
      </c>
      <c r="L75" s="1345" t="s">
        <v>1490</v>
      </c>
      <c r="M75" s="1345">
        <v>0.1</v>
      </c>
      <c r="N75" s="317"/>
      <c r="O75" s="317"/>
      <c r="P75" s="425"/>
      <c r="Q75" s="1357" t="s">
        <v>1701</v>
      </c>
      <c r="R75" s="1345"/>
      <c r="S75" s="317"/>
      <c r="T75" s="425"/>
      <c r="U75" s="444"/>
      <c r="V75" s="317"/>
      <c r="W75" s="421"/>
      <c r="X75" s="1345" t="s">
        <v>1702</v>
      </c>
      <c r="Y75" s="1345"/>
      <c r="Z75" s="301"/>
      <c r="AA75" s="317"/>
      <c r="AB75" s="296" t="s">
        <v>1703</v>
      </c>
      <c r="AC75" s="297" t="s">
        <v>1704</v>
      </c>
      <c r="AD75" s="294">
        <v>0</v>
      </c>
      <c r="AE75" s="294">
        <v>0</v>
      </c>
      <c r="AF75" s="294">
        <v>0</v>
      </c>
      <c r="AG75" s="295">
        <v>0</v>
      </c>
      <c r="AH75" s="301"/>
      <c r="AI75" s="301"/>
      <c r="AJ75" s="301"/>
    </row>
    <row r="76" spans="2:36" s="165" customFormat="1" ht="30" x14ac:dyDescent="0.2">
      <c r="B76" s="1346"/>
      <c r="C76" s="1346"/>
      <c r="D76" s="1345"/>
      <c r="E76" s="1345"/>
      <c r="F76" s="1345"/>
      <c r="G76" s="1345"/>
      <c r="H76" s="1345"/>
      <c r="I76" s="1345"/>
      <c r="J76" s="1345"/>
      <c r="K76" s="1345"/>
      <c r="L76" s="1345"/>
      <c r="M76" s="1345"/>
      <c r="N76" s="317"/>
      <c r="O76" s="317"/>
      <c r="P76" s="425"/>
      <c r="Q76" s="1357"/>
      <c r="R76" s="1345"/>
      <c r="S76" s="317"/>
      <c r="T76" s="425"/>
      <c r="U76" s="444"/>
      <c r="V76" s="317"/>
      <c r="W76" s="421"/>
      <c r="X76" s="1345"/>
      <c r="Y76" s="1345"/>
      <c r="Z76" s="301"/>
      <c r="AA76" s="317"/>
      <c r="AB76" s="296" t="s">
        <v>1705</v>
      </c>
      <c r="AC76" s="297" t="s">
        <v>1706</v>
      </c>
      <c r="AD76" s="443">
        <v>959166166</v>
      </c>
      <c r="AE76" s="443">
        <v>109000000</v>
      </c>
      <c r="AF76" s="294">
        <v>0</v>
      </c>
      <c r="AG76" s="295">
        <v>0</v>
      </c>
      <c r="AH76" s="301"/>
      <c r="AI76" s="301"/>
      <c r="AJ76" s="301"/>
    </row>
    <row r="77" spans="2:36" s="165" customFormat="1" ht="31.5" x14ac:dyDescent="0.2">
      <c r="B77" s="1346"/>
      <c r="C77" s="1346"/>
      <c r="D77" s="1345"/>
      <c r="E77" s="1345"/>
      <c r="F77" s="1345"/>
      <c r="G77" s="1345"/>
      <c r="H77" s="1345"/>
      <c r="I77" s="1345"/>
      <c r="J77" s="1345"/>
      <c r="K77" s="1345"/>
      <c r="L77" s="1345"/>
      <c r="M77" s="1345"/>
      <c r="N77" s="317"/>
      <c r="O77" s="317"/>
      <c r="P77" s="425"/>
      <c r="Q77" s="306" t="s">
        <v>1707</v>
      </c>
      <c r="R77" s="317"/>
      <c r="S77" s="317"/>
      <c r="T77" s="317"/>
      <c r="U77" s="317"/>
      <c r="V77" s="317"/>
      <c r="W77" s="317"/>
      <c r="X77" s="317"/>
      <c r="Y77" s="317"/>
      <c r="Z77" s="317"/>
      <c r="AA77" s="317"/>
      <c r="AB77" s="296" t="s">
        <v>1708</v>
      </c>
      <c r="AC77" s="433" t="s">
        <v>1709</v>
      </c>
      <c r="AD77" s="294">
        <v>0</v>
      </c>
      <c r="AE77" s="298">
        <v>102089640</v>
      </c>
      <c r="AF77" s="294">
        <v>0</v>
      </c>
      <c r="AG77" s="295">
        <v>0</v>
      </c>
      <c r="AH77" s="301" t="s">
        <v>142</v>
      </c>
      <c r="AI77" s="317"/>
      <c r="AJ77" s="317"/>
    </row>
    <row r="78" spans="2:36" s="165" customFormat="1" ht="31.5" x14ac:dyDescent="0.2">
      <c r="B78" s="418" t="s">
        <v>97</v>
      </c>
      <c r="C78" s="418" t="s">
        <v>145</v>
      </c>
      <c r="D78" s="1345"/>
      <c r="E78" s="317" t="s">
        <v>152</v>
      </c>
      <c r="F78" s="1345"/>
      <c r="G78" s="424" t="s">
        <v>159</v>
      </c>
      <c r="H78" s="301">
        <v>2</v>
      </c>
      <c r="I78" s="301" t="s">
        <v>21</v>
      </c>
      <c r="J78" s="301">
        <v>0</v>
      </c>
      <c r="K78" s="301">
        <v>1</v>
      </c>
      <c r="L78" s="301" t="s">
        <v>1490</v>
      </c>
      <c r="M78" s="301" t="s">
        <v>1042</v>
      </c>
      <c r="N78" s="317"/>
      <c r="O78" s="317"/>
      <c r="P78" s="425"/>
      <c r="Q78" s="306"/>
      <c r="R78" s="317"/>
      <c r="S78" s="317"/>
      <c r="T78" s="317"/>
      <c r="U78" s="317"/>
      <c r="V78" s="317"/>
      <c r="W78" s="317"/>
      <c r="X78" s="317"/>
      <c r="Y78" s="317"/>
      <c r="Z78" s="317"/>
      <c r="AA78" s="317"/>
      <c r="AB78" s="317"/>
      <c r="AC78" s="317"/>
      <c r="AD78" s="317"/>
      <c r="AE78" s="317"/>
      <c r="AF78" s="317"/>
      <c r="AG78" s="317"/>
      <c r="AH78" s="301"/>
      <c r="AI78" s="317"/>
      <c r="AJ78" s="317"/>
    </row>
    <row r="79" spans="2:36" s="165" customFormat="1" ht="66.75" customHeight="1" x14ac:dyDescent="0.2">
      <c r="B79" s="418" t="s">
        <v>97</v>
      </c>
      <c r="C79" s="418" t="s">
        <v>145</v>
      </c>
      <c r="D79" s="1345"/>
      <c r="E79" s="317" t="s">
        <v>152</v>
      </c>
      <c r="F79" s="1345"/>
      <c r="G79" s="424" t="s">
        <v>158</v>
      </c>
      <c r="H79" s="301">
        <v>3</v>
      </c>
      <c r="I79" s="301" t="s">
        <v>21</v>
      </c>
      <c r="J79" s="301">
        <v>0</v>
      </c>
      <c r="K79" s="301">
        <v>1</v>
      </c>
      <c r="L79" s="301" t="s">
        <v>1490</v>
      </c>
      <c r="M79" s="301" t="s">
        <v>1042</v>
      </c>
      <c r="N79" s="317"/>
      <c r="O79" s="317"/>
      <c r="P79" s="425"/>
      <c r="Q79" s="306"/>
      <c r="R79" s="317"/>
      <c r="S79" s="317"/>
      <c r="T79" s="317"/>
      <c r="U79" s="317"/>
      <c r="V79" s="317"/>
      <c r="W79" s="317"/>
      <c r="X79" s="317"/>
      <c r="Y79" s="317"/>
      <c r="Z79" s="317"/>
      <c r="AA79" s="317"/>
      <c r="AB79" s="317"/>
      <c r="AC79" s="317"/>
      <c r="AD79" s="317"/>
      <c r="AE79" s="317"/>
      <c r="AF79" s="317"/>
      <c r="AG79" s="317"/>
      <c r="AH79" s="301"/>
      <c r="AI79" s="317"/>
      <c r="AJ79" s="317"/>
    </row>
    <row r="80" spans="2:36" s="165" customFormat="1" ht="30" x14ac:dyDescent="0.2">
      <c r="B80" s="1346" t="s">
        <v>97</v>
      </c>
      <c r="C80" s="1346" t="s">
        <v>145</v>
      </c>
      <c r="D80" s="1345"/>
      <c r="E80" s="1345" t="s">
        <v>152</v>
      </c>
      <c r="F80" s="1345"/>
      <c r="G80" s="1345" t="s">
        <v>157</v>
      </c>
      <c r="H80" s="1345">
        <v>3</v>
      </c>
      <c r="I80" s="1345" t="s">
        <v>21</v>
      </c>
      <c r="J80" s="1358">
        <v>24230</v>
      </c>
      <c r="K80" s="1358">
        <v>24230</v>
      </c>
      <c r="L80" s="1345" t="s">
        <v>1502</v>
      </c>
      <c r="M80" s="1345">
        <v>24230</v>
      </c>
      <c r="N80" s="1345"/>
      <c r="O80" s="1345"/>
      <c r="P80" s="1345"/>
      <c r="Q80" s="1357" t="s">
        <v>1710</v>
      </c>
      <c r="R80" s="1345"/>
      <c r="S80" s="1345"/>
      <c r="T80" s="1345"/>
      <c r="U80" s="1345"/>
      <c r="V80" s="1345"/>
      <c r="W80" s="1352">
        <v>44196</v>
      </c>
      <c r="X80" s="1357" t="s">
        <v>1711</v>
      </c>
      <c r="Y80" s="1345" t="s">
        <v>1712</v>
      </c>
      <c r="Z80" s="1345" t="s">
        <v>1713</v>
      </c>
      <c r="AA80" s="1345" t="s">
        <v>1572</v>
      </c>
      <c r="AB80" s="296" t="s">
        <v>1714</v>
      </c>
      <c r="AC80" s="297" t="s">
        <v>1715</v>
      </c>
      <c r="AD80" s="300">
        <v>1119023858</v>
      </c>
      <c r="AE80" s="298">
        <v>1119023858</v>
      </c>
      <c r="AF80" s="298">
        <v>281537874</v>
      </c>
      <c r="AG80" s="426">
        <f>AF80/AE80</f>
        <v>0.25159237847098698</v>
      </c>
      <c r="AH80" s="1345" t="s">
        <v>142</v>
      </c>
      <c r="AI80" s="1345" t="s">
        <v>1537</v>
      </c>
      <c r="AJ80" s="1345"/>
    </row>
    <row r="81" spans="2:36" s="165" customFormat="1" ht="30" x14ac:dyDescent="0.2">
      <c r="B81" s="1346"/>
      <c r="C81" s="1346"/>
      <c r="D81" s="1345"/>
      <c r="E81" s="1345"/>
      <c r="F81" s="1345"/>
      <c r="G81" s="1345"/>
      <c r="H81" s="1345"/>
      <c r="I81" s="1345"/>
      <c r="J81" s="1358"/>
      <c r="K81" s="1358"/>
      <c r="L81" s="1345"/>
      <c r="M81" s="1345"/>
      <c r="N81" s="1345"/>
      <c r="O81" s="1345"/>
      <c r="P81" s="1345"/>
      <c r="Q81" s="1357"/>
      <c r="R81" s="1345"/>
      <c r="S81" s="1345"/>
      <c r="T81" s="1345"/>
      <c r="U81" s="1345"/>
      <c r="V81" s="1345"/>
      <c r="W81" s="1345"/>
      <c r="X81" s="1357"/>
      <c r="Y81" s="1345"/>
      <c r="Z81" s="1345"/>
      <c r="AA81" s="1345"/>
      <c r="AB81" s="296" t="s">
        <v>1716</v>
      </c>
      <c r="AC81" s="297" t="s">
        <v>1717</v>
      </c>
      <c r="AD81" s="300">
        <v>735997064</v>
      </c>
      <c r="AE81" s="298">
        <v>735997064</v>
      </c>
      <c r="AF81" s="431">
        <v>429361452</v>
      </c>
      <c r="AG81" s="426">
        <f>AF81/AE81</f>
        <v>0.58337386519791878</v>
      </c>
      <c r="AH81" s="1345"/>
      <c r="AI81" s="1345"/>
      <c r="AJ81" s="1345"/>
    </row>
    <row r="82" spans="2:36" s="165" customFormat="1" ht="135" x14ac:dyDescent="0.2">
      <c r="B82" s="1346"/>
      <c r="C82" s="1346"/>
      <c r="D82" s="1345"/>
      <c r="E82" s="1345"/>
      <c r="F82" s="1345"/>
      <c r="G82" s="1345"/>
      <c r="H82" s="1345"/>
      <c r="I82" s="1345"/>
      <c r="J82" s="1358"/>
      <c r="K82" s="1358"/>
      <c r="L82" s="1345"/>
      <c r="M82" s="1345"/>
      <c r="N82" s="1345"/>
      <c r="O82" s="1345"/>
      <c r="P82" s="1345"/>
      <c r="Q82" s="306" t="s">
        <v>1718</v>
      </c>
      <c r="R82" s="317"/>
      <c r="S82" s="317"/>
      <c r="T82" s="317"/>
      <c r="U82" s="317"/>
      <c r="V82" s="317"/>
      <c r="W82" s="1345"/>
      <c r="X82" s="306" t="s">
        <v>1719</v>
      </c>
      <c r="Y82" s="317" t="s">
        <v>1720</v>
      </c>
      <c r="Z82" s="1345"/>
      <c r="AA82" s="1345"/>
      <c r="AB82" s="296" t="s">
        <v>1721</v>
      </c>
      <c r="AC82" s="297" t="s">
        <v>1722</v>
      </c>
      <c r="AD82" s="300">
        <v>5112525</v>
      </c>
      <c r="AE82" s="431">
        <v>5112525</v>
      </c>
      <c r="AF82" s="431">
        <v>3025286</v>
      </c>
      <c r="AG82" s="426">
        <f>AF82/AE82</f>
        <v>0.59174008929051691</v>
      </c>
      <c r="AH82" s="1345"/>
      <c r="AI82" s="1345"/>
      <c r="AJ82" s="1345"/>
    </row>
    <row r="83" spans="2:36" s="165" customFormat="1" ht="45" x14ac:dyDescent="0.2">
      <c r="B83" s="1346"/>
      <c r="C83" s="1346"/>
      <c r="D83" s="1345"/>
      <c r="E83" s="1345"/>
      <c r="F83" s="1345"/>
      <c r="G83" s="1345"/>
      <c r="H83" s="1345"/>
      <c r="I83" s="1345"/>
      <c r="J83" s="1358"/>
      <c r="K83" s="1358"/>
      <c r="L83" s="1345"/>
      <c r="M83" s="1345"/>
      <c r="N83" s="1345"/>
      <c r="O83" s="1345"/>
      <c r="P83" s="1345"/>
      <c r="Q83" s="306" t="s">
        <v>1723</v>
      </c>
      <c r="R83" s="317"/>
      <c r="S83" s="317"/>
      <c r="T83" s="317"/>
      <c r="U83" s="317"/>
      <c r="V83" s="317"/>
      <c r="W83" s="1345"/>
      <c r="X83" s="306"/>
      <c r="Y83" s="317"/>
      <c r="Z83" s="1345"/>
      <c r="AA83" s="1345"/>
      <c r="AB83" s="296" t="s">
        <v>1724</v>
      </c>
      <c r="AC83" s="297" t="s">
        <v>1725</v>
      </c>
      <c r="AD83" s="300">
        <v>36526411</v>
      </c>
      <c r="AE83" s="307">
        <v>0</v>
      </c>
      <c r="AF83" s="307">
        <v>0</v>
      </c>
      <c r="AG83" s="426">
        <v>0</v>
      </c>
      <c r="AH83" s="1345"/>
      <c r="AI83" s="1345"/>
      <c r="AJ83" s="1345"/>
    </row>
    <row r="84" spans="2:36" s="165" customFormat="1" ht="15" x14ac:dyDescent="0.2">
      <c r="B84" s="1346"/>
      <c r="C84" s="1346"/>
      <c r="D84" s="1345"/>
      <c r="E84" s="1345"/>
      <c r="F84" s="1345"/>
      <c r="G84" s="1345"/>
      <c r="H84" s="1345"/>
      <c r="I84" s="1345"/>
      <c r="J84" s="1358"/>
      <c r="K84" s="1358"/>
      <c r="L84" s="1345"/>
      <c r="M84" s="1345"/>
      <c r="N84" s="1345"/>
      <c r="O84" s="1345"/>
      <c r="P84" s="1345"/>
      <c r="Q84" s="306" t="s">
        <v>1726</v>
      </c>
      <c r="R84" s="317"/>
      <c r="S84" s="317"/>
      <c r="T84" s="317"/>
      <c r="U84" s="317"/>
      <c r="V84" s="317"/>
      <c r="W84" s="1345"/>
      <c r="X84" s="306"/>
      <c r="Y84" s="317"/>
      <c r="Z84" s="1345"/>
      <c r="AA84" s="1345"/>
      <c r="AB84" s="296" t="s">
        <v>1727</v>
      </c>
      <c r="AC84" s="297" t="s">
        <v>1728</v>
      </c>
      <c r="AD84" s="300">
        <v>885387022</v>
      </c>
      <c r="AE84" s="298">
        <v>885387022</v>
      </c>
      <c r="AF84" s="307">
        <v>0</v>
      </c>
      <c r="AG84" s="426">
        <f>AF84/AE84</f>
        <v>0</v>
      </c>
      <c r="AH84" s="1345"/>
      <c r="AI84" s="1345"/>
      <c r="AJ84" s="1345"/>
    </row>
    <row r="85" spans="2:36" s="165" customFormat="1" ht="30" x14ac:dyDescent="0.2">
      <c r="B85" s="1346"/>
      <c r="C85" s="1346"/>
      <c r="D85" s="1345"/>
      <c r="E85" s="1345"/>
      <c r="F85" s="1345"/>
      <c r="G85" s="1345"/>
      <c r="H85" s="1345"/>
      <c r="I85" s="1345"/>
      <c r="J85" s="1358"/>
      <c r="K85" s="1358"/>
      <c r="L85" s="1345"/>
      <c r="M85" s="1345"/>
      <c r="N85" s="1345"/>
      <c r="O85" s="1345"/>
      <c r="P85" s="1345"/>
      <c r="Q85" s="1357" t="s">
        <v>1729</v>
      </c>
      <c r="R85" s="1345"/>
      <c r="S85" s="1345"/>
      <c r="T85" s="1345"/>
      <c r="U85" s="1345"/>
      <c r="V85" s="1345"/>
      <c r="W85" s="1345"/>
      <c r="X85" s="1357" t="s">
        <v>1730</v>
      </c>
      <c r="Y85" s="1345"/>
      <c r="Z85" s="1345"/>
      <c r="AA85" s="1345" t="s">
        <v>1572</v>
      </c>
      <c r="AB85" s="304" t="s">
        <v>1731</v>
      </c>
      <c r="AC85" s="308" t="s">
        <v>1732</v>
      </c>
      <c r="AD85" s="298">
        <v>1500000000</v>
      </c>
      <c r="AE85" s="298">
        <v>1500000000</v>
      </c>
      <c r="AF85" s="431">
        <v>622373382</v>
      </c>
      <c r="AG85" s="426">
        <f>AF85/AE85</f>
        <v>0.414915588</v>
      </c>
      <c r="AH85" s="1345"/>
      <c r="AI85" s="1345"/>
      <c r="AJ85" s="1345"/>
    </row>
    <row r="86" spans="2:36" s="165" customFormat="1" ht="30" x14ac:dyDescent="0.2">
      <c r="B86" s="1346"/>
      <c r="C86" s="1346"/>
      <c r="D86" s="1345"/>
      <c r="E86" s="1345"/>
      <c r="F86" s="1345"/>
      <c r="G86" s="1345"/>
      <c r="H86" s="1345"/>
      <c r="I86" s="1345"/>
      <c r="J86" s="1358"/>
      <c r="K86" s="1358"/>
      <c r="L86" s="1345"/>
      <c r="M86" s="1345"/>
      <c r="N86" s="1345"/>
      <c r="O86" s="1345"/>
      <c r="P86" s="1345"/>
      <c r="Q86" s="1357"/>
      <c r="R86" s="1345"/>
      <c r="S86" s="1345"/>
      <c r="T86" s="1345"/>
      <c r="U86" s="1345"/>
      <c r="V86" s="1345"/>
      <c r="W86" s="1345"/>
      <c r="X86" s="1357"/>
      <c r="Y86" s="1345"/>
      <c r="Z86" s="1345"/>
      <c r="AA86" s="1345"/>
      <c r="AB86" s="304" t="s">
        <v>1733</v>
      </c>
      <c r="AC86" s="308" t="s">
        <v>1734</v>
      </c>
      <c r="AD86" s="298">
        <v>1556575487</v>
      </c>
      <c r="AE86" s="298">
        <v>1556575487</v>
      </c>
      <c r="AF86" s="298">
        <v>384641686</v>
      </c>
      <c r="AG86" s="426">
        <f>AF86/AE86</f>
        <v>0.24710763417026624</v>
      </c>
      <c r="AH86" s="1345"/>
      <c r="AI86" s="1345"/>
      <c r="AJ86" s="1345"/>
    </row>
    <row r="87" spans="2:36" s="165" customFormat="1" ht="30" x14ac:dyDescent="0.2">
      <c r="B87" s="1346"/>
      <c r="C87" s="1346"/>
      <c r="D87" s="1345"/>
      <c r="E87" s="1345"/>
      <c r="F87" s="1345"/>
      <c r="G87" s="1345"/>
      <c r="H87" s="1345"/>
      <c r="I87" s="1345"/>
      <c r="J87" s="1358"/>
      <c r="K87" s="1358"/>
      <c r="L87" s="1345"/>
      <c r="M87" s="1345"/>
      <c r="N87" s="1345"/>
      <c r="O87" s="1345"/>
      <c r="P87" s="1345"/>
      <c r="Q87" s="306" t="s">
        <v>1735</v>
      </c>
      <c r="R87" s="317"/>
      <c r="S87" s="317"/>
      <c r="T87" s="317"/>
      <c r="U87" s="317"/>
      <c r="V87" s="317"/>
      <c r="W87" s="1345"/>
      <c r="X87" s="317"/>
      <c r="Y87" s="317"/>
      <c r="Z87" s="1345"/>
      <c r="AA87" s="317"/>
      <c r="AB87" s="304" t="s">
        <v>1736</v>
      </c>
      <c r="AC87" s="308" t="s">
        <v>1737</v>
      </c>
      <c r="AD87" s="298">
        <v>3097792</v>
      </c>
      <c r="AE87" s="298">
        <v>3097792</v>
      </c>
      <c r="AF87" s="307">
        <v>0</v>
      </c>
      <c r="AG87" s="426">
        <f>AF87/AE87</f>
        <v>0</v>
      </c>
      <c r="AH87" s="1345"/>
      <c r="AI87" s="1345"/>
      <c r="AJ87" s="1345"/>
    </row>
    <row r="88" spans="2:36" s="165" customFormat="1" ht="45.75" customHeight="1" x14ac:dyDescent="0.2">
      <c r="B88" s="418" t="s">
        <v>97</v>
      </c>
      <c r="C88" s="418" t="s">
        <v>145</v>
      </c>
      <c r="D88" s="1345"/>
      <c r="E88" s="317" t="s">
        <v>152</v>
      </c>
      <c r="F88" s="1345"/>
      <c r="G88" s="317" t="s">
        <v>156</v>
      </c>
      <c r="H88" s="301">
        <v>2</v>
      </c>
      <c r="I88" s="317" t="s">
        <v>21</v>
      </c>
      <c r="J88" s="301">
        <v>0</v>
      </c>
      <c r="K88" s="301">
        <v>1</v>
      </c>
      <c r="L88" s="301" t="s">
        <v>1490</v>
      </c>
      <c r="M88" s="301" t="s">
        <v>1042</v>
      </c>
      <c r="N88" s="317"/>
      <c r="O88" s="317"/>
      <c r="P88" s="425"/>
      <c r="Q88" s="306"/>
      <c r="R88" s="317"/>
      <c r="S88" s="317"/>
      <c r="T88" s="317"/>
      <c r="U88" s="317"/>
      <c r="V88" s="317"/>
      <c r="W88" s="301"/>
      <c r="X88" s="317"/>
      <c r="Y88" s="317"/>
      <c r="Z88" s="317"/>
      <c r="AA88" s="446"/>
      <c r="AB88" s="446"/>
      <c r="AC88" s="446"/>
      <c r="AD88" s="446"/>
      <c r="AE88" s="446"/>
      <c r="AF88" s="446"/>
      <c r="AG88" s="446"/>
      <c r="AH88" s="317" t="s">
        <v>142</v>
      </c>
      <c r="AI88" s="301" t="s">
        <v>1537</v>
      </c>
      <c r="AJ88" s="317"/>
    </row>
    <row r="89" spans="2:36" s="165" customFormat="1" ht="45" x14ac:dyDescent="0.2">
      <c r="B89" s="1346" t="s">
        <v>97</v>
      </c>
      <c r="C89" s="1346" t="s">
        <v>145</v>
      </c>
      <c r="D89" s="1345"/>
      <c r="E89" s="1345" t="s">
        <v>152</v>
      </c>
      <c r="F89" s="1345"/>
      <c r="G89" s="1345" t="s">
        <v>155</v>
      </c>
      <c r="H89" s="1345">
        <v>5</v>
      </c>
      <c r="I89" s="1345" t="s">
        <v>147</v>
      </c>
      <c r="J89" s="1345">
        <v>532</v>
      </c>
      <c r="K89" s="1358">
        <v>1800</v>
      </c>
      <c r="L89" s="1345" t="s">
        <v>1490</v>
      </c>
      <c r="M89" s="1345">
        <v>150</v>
      </c>
      <c r="N89" s="317">
        <v>0</v>
      </c>
      <c r="O89" s="317"/>
      <c r="P89" s="425"/>
      <c r="Q89" s="306" t="s">
        <v>1738</v>
      </c>
      <c r="R89" s="317"/>
      <c r="S89" s="317"/>
      <c r="T89" s="317"/>
      <c r="U89" s="317"/>
      <c r="V89" s="317"/>
      <c r="W89" s="317"/>
      <c r="X89" s="301" t="s">
        <v>1739</v>
      </c>
      <c r="Y89" s="317" t="s">
        <v>1740</v>
      </c>
      <c r="Z89" s="317"/>
      <c r="AA89" s="317"/>
      <c r="AB89" s="317"/>
      <c r="AC89" s="317"/>
      <c r="AD89" s="317"/>
      <c r="AE89" s="317"/>
      <c r="AF89" s="317"/>
      <c r="AG89" s="317"/>
      <c r="AH89" s="301" t="s">
        <v>142</v>
      </c>
      <c r="AI89" s="317"/>
      <c r="AJ89" s="317"/>
    </row>
    <row r="90" spans="2:36" s="165" customFormat="1" ht="15" x14ac:dyDescent="0.2">
      <c r="B90" s="1346"/>
      <c r="C90" s="1346"/>
      <c r="D90" s="1345"/>
      <c r="E90" s="1345"/>
      <c r="F90" s="1345"/>
      <c r="G90" s="1345"/>
      <c r="H90" s="1345"/>
      <c r="I90" s="1345"/>
      <c r="J90" s="1345"/>
      <c r="K90" s="1358"/>
      <c r="L90" s="1345"/>
      <c r="M90" s="1345"/>
      <c r="N90" s="317">
        <v>0</v>
      </c>
      <c r="O90" s="317"/>
      <c r="P90" s="425"/>
      <c r="Q90" s="306" t="s">
        <v>1741</v>
      </c>
      <c r="R90" s="317"/>
      <c r="S90" s="317"/>
      <c r="T90" s="317"/>
      <c r="U90" s="317"/>
      <c r="V90" s="317"/>
      <c r="W90" s="317"/>
      <c r="X90" s="301" t="s">
        <v>1739</v>
      </c>
      <c r="Y90" s="317"/>
      <c r="Z90" s="317"/>
      <c r="AA90" s="317"/>
      <c r="AB90" s="317"/>
      <c r="AC90" s="317"/>
      <c r="AD90" s="317"/>
      <c r="AE90" s="317"/>
      <c r="AF90" s="317"/>
      <c r="AG90" s="317"/>
      <c r="AH90" s="301"/>
      <c r="AI90" s="317"/>
      <c r="AJ90" s="317"/>
    </row>
    <row r="91" spans="2:36" s="165" customFormat="1" ht="15" x14ac:dyDescent="0.2">
      <c r="B91" s="1346" t="s">
        <v>97</v>
      </c>
      <c r="C91" s="1346" t="s">
        <v>145</v>
      </c>
      <c r="D91" s="1345"/>
      <c r="E91" s="1345" t="s">
        <v>152</v>
      </c>
      <c r="F91" s="1345"/>
      <c r="G91" s="1345" t="s">
        <v>154</v>
      </c>
      <c r="H91" s="1345">
        <v>5</v>
      </c>
      <c r="I91" s="1345" t="s">
        <v>147</v>
      </c>
      <c r="J91" s="1345">
        <v>75</v>
      </c>
      <c r="K91" s="1358">
        <v>1800</v>
      </c>
      <c r="L91" s="1345" t="s">
        <v>1490</v>
      </c>
      <c r="M91" s="1345">
        <v>150</v>
      </c>
      <c r="N91" s="317">
        <v>0</v>
      </c>
      <c r="O91" s="317"/>
      <c r="P91" s="425"/>
      <c r="Q91" s="306" t="s">
        <v>1742</v>
      </c>
      <c r="R91" s="317"/>
      <c r="S91" s="317"/>
      <c r="T91" s="317"/>
      <c r="U91" s="317"/>
      <c r="V91" s="317"/>
      <c r="W91" s="317"/>
      <c r="X91" s="301" t="s">
        <v>1739</v>
      </c>
      <c r="Y91" s="317"/>
      <c r="Z91" s="317"/>
      <c r="AA91" s="317"/>
      <c r="AB91" s="317"/>
      <c r="AC91" s="317"/>
      <c r="AD91" s="317"/>
      <c r="AE91" s="317"/>
      <c r="AF91" s="317"/>
      <c r="AG91" s="317"/>
      <c r="AH91" s="301"/>
      <c r="AI91" s="317"/>
      <c r="AJ91" s="317"/>
    </row>
    <row r="92" spans="2:36" s="165" customFormat="1" ht="45" x14ac:dyDescent="0.2">
      <c r="B92" s="1346"/>
      <c r="C92" s="1346"/>
      <c r="D92" s="1345"/>
      <c r="E92" s="1345"/>
      <c r="F92" s="1345"/>
      <c r="G92" s="1345"/>
      <c r="H92" s="1345"/>
      <c r="I92" s="1345"/>
      <c r="J92" s="1345"/>
      <c r="K92" s="1358"/>
      <c r="L92" s="1345"/>
      <c r="M92" s="1345"/>
      <c r="N92" s="317">
        <v>0</v>
      </c>
      <c r="O92" s="317"/>
      <c r="P92" s="425"/>
      <c r="Q92" s="306" t="s">
        <v>1743</v>
      </c>
      <c r="R92" s="317"/>
      <c r="S92" s="317"/>
      <c r="T92" s="317"/>
      <c r="U92" s="317"/>
      <c r="V92" s="317"/>
      <c r="W92" s="317"/>
      <c r="X92" s="301" t="s">
        <v>1739</v>
      </c>
      <c r="Y92" s="317" t="s">
        <v>1740</v>
      </c>
      <c r="Z92" s="317"/>
      <c r="AA92" s="317"/>
      <c r="AB92" s="317"/>
      <c r="AC92" s="317"/>
      <c r="AD92" s="317"/>
      <c r="AE92" s="317"/>
      <c r="AF92" s="317"/>
      <c r="AG92" s="317"/>
      <c r="AH92" s="301" t="s">
        <v>142</v>
      </c>
      <c r="AI92" s="317"/>
      <c r="AJ92" s="317"/>
    </row>
    <row r="93" spans="2:36" s="165" customFormat="1" ht="45" x14ac:dyDescent="0.2">
      <c r="B93" s="1346" t="s">
        <v>97</v>
      </c>
      <c r="C93" s="1346" t="s">
        <v>145</v>
      </c>
      <c r="D93" s="1345"/>
      <c r="E93" s="1345" t="s">
        <v>152</v>
      </c>
      <c r="F93" s="1345"/>
      <c r="G93" s="1345" t="s">
        <v>153</v>
      </c>
      <c r="H93" s="1345">
        <v>5</v>
      </c>
      <c r="I93" s="1345" t="s">
        <v>21</v>
      </c>
      <c r="J93" s="1345">
        <v>5</v>
      </c>
      <c r="K93" s="1345">
        <v>3</v>
      </c>
      <c r="L93" s="1345" t="s">
        <v>1490</v>
      </c>
      <c r="M93" s="1345"/>
      <c r="N93" s="1345">
        <v>0</v>
      </c>
      <c r="O93" s="1345"/>
      <c r="P93" s="1354"/>
      <c r="Q93" s="1357" t="s">
        <v>1744</v>
      </c>
      <c r="R93" s="317"/>
      <c r="S93" s="317"/>
      <c r="T93" s="317"/>
      <c r="U93" s="317"/>
      <c r="V93" s="317"/>
      <c r="W93" s="317"/>
      <c r="X93" s="317"/>
      <c r="Y93" s="1345" t="s">
        <v>1745</v>
      </c>
      <c r="Z93" s="1345" t="s">
        <v>1746</v>
      </c>
      <c r="AA93" s="317" t="s">
        <v>1747</v>
      </c>
      <c r="AB93" s="296" t="s">
        <v>1748</v>
      </c>
      <c r="AC93" s="309" t="s">
        <v>1749</v>
      </c>
      <c r="AD93" s="304">
        <v>1500000000</v>
      </c>
      <c r="AE93" s="298">
        <v>1500000000</v>
      </c>
      <c r="AF93" s="307">
        <v>0</v>
      </c>
      <c r="AG93" s="426">
        <f>AF93/AE93</f>
        <v>0</v>
      </c>
      <c r="AH93" s="301"/>
      <c r="AI93" s="317"/>
      <c r="AJ93" s="317"/>
    </row>
    <row r="94" spans="2:36" s="165" customFormat="1" ht="30" x14ac:dyDescent="0.2">
      <c r="B94" s="1346"/>
      <c r="C94" s="1346"/>
      <c r="D94" s="1345"/>
      <c r="E94" s="1345"/>
      <c r="F94" s="1345"/>
      <c r="G94" s="1345"/>
      <c r="H94" s="1345"/>
      <c r="I94" s="1345"/>
      <c r="J94" s="1345"/>
      <c r="K94" s="1345"/>
      <c r="L94" s="1345"/>
      <c r="M94" s="1345"/>
      <c r="N94" s="1345"/>
      <c r="O94" s="1345"/>
      <c r="P94" s="1354"/>
      <c r="Q94" s="1357"/>
      <c r="R94" s="317"/>
      <c r="S94" s="317"/>
      <c r="T94" s="317"/>
      <c r="U94" s="317"/>
      <c r="V94" s="317"/>
      <c r="W94" s="317"/>
      <c r="X94" s="317"/>
      <c r="Y94" s="1345"/>
      <c r="Z94" s="1345"/>
      <c r="AA94" s="317" t="s">
        <v>1747</v>
      </c>
      <c r="AB94" s="296" t="s">
        <v>1750</v>
      </c>
      <c r="AC94" s="309" t="s">
        <v>1751</v>
      </c>
      <c r="AD94" s="304">
        <v>670086572</v>
      </c>
      <c r="AE94" s="310">
        <v>670086572</v>
      </c>
      <c r="AF94" s="307">
        <v>0</v>
      </c>
      <c r="AG94" s="426">
        <f>AF94/AE94</f>
        <v>0</v>
      </c>
      <c r="AH94" s="301"/>
      <c r="AI94" s="317"/>
      <c r="AJ94" s="317"/>
    </row>
    <row r="95" spans="2:36" s="165" customFormat="1" ht="30" x14ac:dyDescent="0.2">
      <c r="B95" s="1346"/>
      <c r="C95" s="1346"/>
      <c r="D95" s="1345"/>
      <c r="E95" s="1345"/>
      <c r="F95" s="1345"/>
      <c r="G95" s="1345"/>
      <c r="H95" s="1345"/>
      <c r="I95" s="1345"/>
      <c r="J95" s="1345"/>
      <c r="K95" s="1345"/>
      <c r="L95" s="1345"/>
      <c r="M95" s="1345"/>
      <c r="N95" s="1345"/>
      <c r="O95" s="1345"/>
      <c r="P95" s="1354"/>
      <c r="Q95" s="1357"/>
      <c r="R95" s="317"/>
      <c r="S95" s="317"/>
      <c r="T95" s="317"/>
      <c r="U95" s="317"/>
      <c r="V95" s="317"/>
      <c r="W95" s="317"/>
      <c r="X95" s="317"/>
      <c r="Y95" s="317"/>
      <c r="Z95" s="1345"/>
      <c r="AA95" s="317"/>
      <c r="AB95" s="296" t="s">
        <v>1752</v>
      </c>
      <c r="AC95" s="318" t="s">
        <v>1753</v>
      </c>
      <c r="AD95" s="447">
        <v>55000000</v>
      </c>
      <c r="AE95" s="310">
        <v>0</v>
      </c>
      <c r="AF95" s="307">
        <v>0</v>
      </c>
      <c r="AG95" s="426">
        <v>0</v>
      </c>
      <c r="AH95" s="301"/>
      <c r="AI95" s="317"/>
      <c r="AJ95" s="317"/>
    </row>
    <row r="96" spans="2:36" s="165" customFormat="1" ht="30" x14ac:dyDescent="0.2">
      <c r="B96" s="1346"/>
      <c r="C96" s="1346"/>
      <c r="D96" s="1345"/>
      <c r="E96" s="1345"/>
      <c r="F96" s="1345"/>
      <c r="G96" s="1345"/>
      <c r="H96" s="1345"/>
      <c r="I96" s="1345"/>
      <c r="J96" s="1345"/>
      <c r="K96" s="1345"/>
      <c r="L96" s="1345"/>
      <c r="M96" s="1345"/>
      <c r="N96" s="1345"/>
      <c r="O96" s="1345"/>
      <c r="P96" s="1354"/>
      <c r="Q96" s="1357"/>
      <c r="R96" s="317"/>
      <c r="S96" s="317"/>
      <c r="T96" s="317"/>
      <c r="U96" s="317"/>
      <c r="V96" s="317"/>
      <c r="W96" s="317"/>
      <c r="X96" s="317"/>
      <c r="Y96" s="317"/>
      <c r="Z96" s="1345"/>
      <c r="AA96" s="446"/>
      <c r="AB96" s="296" t="s">
        <v>1754</v>
      </c>
      <c r="AC96" s="318" t="s">
        <v>1755</v>
      </c>
      <c r="AD96" s="447">
        <v>875246834</v>
      </c>
      <c r="AE96" s="428">
        <v>0</v>
      </c>
      <c r="AF96" s="307">
        <v>0</v>
      </c>
      <c r="AG96" s="426">
        <v>0</v>
      </c>
      <c r="AH96" s="301"/>
      <c r="AI96" s="317"/>
      <c r="AJ96" s="317"/>
    </row>
    <row r="97" spans="2:36" s="165" customFormat="1" ht="60" x14ac:dyDescent="0.2">
      <c r="B97" s="1346"/>
      <c r="C97" s="1346"/>
      <c r="D97" s="1345"/>
      <c r="E97" s="1345"/>
      <c r="F97" s="1345"/>
      <c r="G97" s="1345"/>
      <c r="H97" s="1345"/>
      <c r="I97" s="1345"/>
      <c r="J97" s="1345"/>
      <c r="K97" s="1345"/>
      <c r="L97" s="1345"/>
      <c r="M97" s="301">
        <v>2</v>
      </c>
      <c r="N97" s="317">
        <v>0</v>
      </c>
      <c r="O97" s="317"/>
      <c r="P97" s="425"/>
      <c r="Q97" s="317" t="s">
        <v>1756</v>
      </c>
      <c r="R97" s="317"/>
      <c r="S97" s="317"/>
      <c r="T97" s="317"/>
      <c r="U97" s="317"/>
      <c r="V97" s="317"/>
      <c r="W97" s="317"/>
      <c r="X97" s="317"/>
      <c r="Y97" s="317" t="s">
        <v>1757</v>
      </c>
      <c r="Z97" s="1345"/>
      <c r="AA97" s="422"/>
      <c r="AB97" s="422"/>
      <c r="AC97" s="422"/>
      <c r="AD97" s="422"/>
      <c r="AE97" s="422"/>
      <c r="AF97" s="422"/>
      <c r="AG97" s="422"/>
      <c r="AH97" s="301" t="s">
        <v>142</v>
      </c>
      <c r="AI97" s="317"/>
      <c r="AJ97" s="317"/>
    </row>
    <row r="98" spans="2:36" s="165" customFormat="1" ht="55.5" customHeight="1" x14ac:dyDescent="0.2">
      <c r="B98" s="418" t="s">
        <v>97</v>
      </c>
      <c r="C98" s="418" t="s">
        <v>145</v>
      </c>
      <c r="D98" s="1345"/>
      <c r="E98" s="317" t="s">
        <v>152</v>
      </c>
      <c r="F98" s="1345"/>
      <c r="G98" s="424" t="s">
        <v>151</v>
      </c>
      <c r="H98" s="301">
        <v>5</v>
      </c>
      <c r="I98" s="301" t="s">
        <v>147</v>
      </c>
      <c r="J98" s="301">
        <v>0</v>
      </c>
      <c r="K98" s="441">
        <v>2000</v>
      </c>
      <c r="L98" s="301" t="s">
        <v>1490</v>
      </c>
      <c r="M98" s="301">
        <v>100</v>
      </c>
      <c r="N98" s="317">
        <v>0</v>
      </c>
      <c r="O98" s="317"/>
      <c r="P98" s="425"/>
      <c r="Q98" s="317" t="s">
        <v>1758</v>
      </c>
      <c r="R98" s="317"/>
      <c r="S98" s="317"/>
      <c r="T98" s="317"/>
      <c r="U98" s="317"/>
      <c r="V98" s="317"/>
      <c r="W98" s="317"/>
      <c r="X98" s="317"/>
      <c r="Y98" s="317" t="s">
        <v>1745</v>
      </c>
      <c r="Z98" s="317"/>
      <c r="AA98" s="317" t="s">
        <v>1759</v>
      </c>
      <c r="AB98" s="296" t="s">
        <v>1750</v>
      </c>
      <c r="AC98" s="297" t="s">
        <v>1751</v>
      </c>
      <c r="AD98" s="298">
        <v>829913428</v>
      </c>
      <c r="AE98" s="307">
        <v>829913428</v>
      </c>
      <c r="AF98" s="307">
        <v>0</v>
      </c>
      <c r="AG98" s="426">
        <f>AF98/AE98</f>
        <v>0</v>
      </c>
      <c r="AH98" s="301" t="s">
        <v>142</v>
      </c>
      <c r="AI98" s="317"/>
      <c r="AJ98" s="317"/>
    </row>
    <row r="99" spans="2:36" s="165" customFormat="1" ht="135.75" customHeight="1" x14ac:dyDescent="0.2">
      <c r="B99" s="418" t="s">
        <v>97</v>
      </c>
      <c r="C99" s="418" t="s">
        <v>145</v>
      </c>
      <c r="D99" s="1345"/>
      <c r="E99" s="301" t="s">
        <v>144</v>
      </c>
      <c r="F99" s="1345">
        <v>30</v>
      </c>
      <c r="G99" s="424" t="s">
        <v>150</v>
      </c>
      <c r="H99" s="301">
        <v>5</v>
      </c>
      <c r="I99" s="301" t="s">
        <v>147</v>
      </c>
      <c r="J99" s="441">
        <v>4090</v>
      </c>
      <c r="K99" s="441">
        <v>15000</v>
      </c>
      <c r="L99" s="301" t="s">
        <v>1502</v>
      </c>
      <c r="M99" s="301">
        <v>15000</v>
      </c>
      <c r="N99" s="420">
        <v>240</v>
      </c>
      <c r="O99" s="317"/>
      <c r="P99" s="425">
        <v>0.88</v>
      </c>
      <c r="Q99" s="317" t="s">
        <v>1760</v>
      </c>
      <c r="R99" s="317"/>
      <c r="S99" s="317"/>
      <c r="T99" s="317"/>
      <c r="U99" s="317"/>
      <c r="V99" s="317"/>
      <c r="W99" s="317"/>
      <c r="X99" s="317" t="s">
        <v>1891</v>
      </c>
      <c r="Y99" s="301" t="s">
        <v>1761</v>
      </c>
      <c r="Z99" s="317" t="s">
        <v>1762</v>
      </c>
      <c r="AA99" s="317" t="s">
        <v>1763</v>
      </c>
      <c r="AB99" s="296" t="s">
        <v>1764</v>
      </c>
      <c r="AC99" s="297" t="s">
        <v>1765</v>
      </c>
      <c r="AD99" s="298">
        <v>1100000000</v>
      </c>
      <c r="AE99" s="298">
        <v>1100000000</v>
      </c>
      <c r="AF99" s="298">
        <v>469244684</v>
      </c>
      <c r="AG99" s="426">
        <f>AF99/AE99</f>
        <v>0.42658607636363638</v>
      </c>
      <c r="AH99" s="301" t="s">
        <v>142</v>
      </c>
      <c r="AI99" s="301" t="s">
        <v>1537</v>
      </c>
      <c r="AJ99" s="317"/>
    </row>
    <row r="100" spans="2:36" s="165" customFormat="1" ht="91.5" x14ac:dyDescent="0.2">
      <c r="B100" s="1346" t="s">
        <v>97</v>
      </c>
      <c r="C100" s="1346" t="s">
        <v>145</v>
      </c>
      <c r="D100" s="1345"/>
      <c r="E100" s="1345" t="s">
        <v>144</v>
      </c>
      <c r="F100" s="1345"/>
      <c r="G100" s="1345" t="s">
        <v>149</v>
      </c>
      <c r="H100" s="1345">
        <v>10</v>
      </c>
      <c r="I100" s="1345" t="s">
        <v>147</v>
      </c>
      <c r="J100" s="1358">
        <v>5760</v>
      </c>
      <c r="K100" s="1358">
        <v>5700</v>
      </c>
      <c r="L100" s="1345" t="s">
        <v>1490</v>
      </c>
      <c r="M100" s="1345">
        <v>4700</v>
      </c>
      <c r="N100" s="441">
        <v>778</v>
      </c>
      <c r="O100" s="441"/>
      <c r="P100" s="425">
        <f>N100/1215.53</f>
        <v>0.64005001933313044</v>
      </c>
      <c r="Q100" s="317" t="s">
        <v>1766</v>
      </c>
      <c r="R100" s="317"/>
      <c r="S100" s="317"/>
      <c r="T100" s="317"/>
      <c r="U100" s="317"/>
      <c r="V100" s="317"/>
      <c r="W100" s="421">
        <v>44137</v>
      </c>
      <c r="X100" s="317" t="s">
        <v>1892</v>
      </c>
      <c r="Y100" s="317" t="s">
        <v>1767</v>
      </c>
      <c r="Z100" s="317"/>
      <c r="AA100" s="317"/>
      <c r="AB100" s="296"/>
      <c r="AC100" s="297"/>
      <c r="AD100" s="298"/>
      <c r="AE100" s="298"/>
      <c r="AF100" s="298"/>
      <c r="AG100" s="426"/>
      <c r="AH100" s="301"/>
      <c r="AI100" s="301"/>
      <c r="AJ100" s="317"/>
    </row>
    <row r="101" spans="2:36" s="165" customFormat="1" ht="106.5" customHeight="1" x14ac:dyDescent="0.2">
      <c r="B101" s="1346"/>
      <c r="C101" s="1346"/>
      <c r="D101" s="1345"/>
      <c r="E101" s="1345"/>
      <c r="F101" s="1345"/>
      <c r="G101" s="1345"/>
      <c r="H101" s="1345"/>
      <c r="I101" s="1345"/>
      <c r="J101" s="1358"/>
      <c r="K101" s="1358"/>
      <c r="L101" s="1345"/>
      <c r="M101" s="1345"/>
      <c r="N101" s="448">
        <v>289.73</v>
      </c>
      <c r="O101" s="317"/>
      <c r="P101" s="425">
        <f>N101/295.3</f>
        <v>0.98113782593972232</v>
      </c>
      <c r="Q101" s="449" t="s">
        <v>1768</v>
      </c>
      <c r="R101" s="317"/>
      <c r="S101" s="317"/>
      <c r="T101" s="317"/>
      <c r="U101" s="317"/>
      <c r="V101" s="317"/>
      <c r="W101" s="421">
        <v>43904</v>
      </c>
      <c r="X101" s="449" t="s">
        <v>1893</v>
      </c>
      <c r="Y101" s="317" t="s">
        <v>1769</v>
      </c>
      <c r="Z101" s="317"/>
      <c r="AA101" s="317"/>
      <c r="AB101" s="296"/>
      <c r="AC101" s="297"/>
      <c r="AD101" s="298"/>
      <c r="AE101" s="298"/>
      <c r="AF101" s="298"/>
      <c r="AG101" s="426"/>
      <c r="AH101" s="301"/>
      <c r="AI101" s="301"/>
      <c r="AJ101" s="317"/>
    </row>
    <row r="102" spans="2:36" s="165" customFormat="1" ht="150" customHeight="1" x14ac:dyDescent="0.2">
      <c r="B102" s="1346"/>
      <c r="C102" s="1346"/>
      <c r="D102" s="1345"/>
      <c r="E102" s="1345"/>
      <c r="F102" s="1345"/>
      <c r="G102" s="1345"/>
      <c r="H102" s="1345"/>
      <c r="I102" s="1345"/>
      <c r="J102" s="1358"/>
      <c r="K102" s="1358"/>
      <c r="L102" s="1345"/>
      <c r="M102" s="1345"/>
      <c r="N102" s="301">
        <v>697</v>
      </c>
      <c r="O102" s="317"/>
      <c r="P102" s="425">
        <f>N102/1062</f>
        <v>0.65630885122410543</v>
      </c>
      <c r="Q102" s="317" t="s">
        <v>1792</v>
      </c>
      <c r="R102" s="317"/>
      <c r="S102" s="317"/>
      <c r="T102" s="317"/>
      <c r="U102" s="317"/>
      <c r="V102" s="317"/>
      <c r="W102" s="421">
        <v>44146</v>
      </c>
      <c r="X102" s="317" t="s">
        <v>1894</v>
      </c>
      <c r="Y102" s="317" t="s">
        <v>1770</v>
      </c>
      <c r="Z102" s="317"/>
      <c r="AA102" s="317"/>
      <c r="AB102" s="296"/>
      <c r="AC102" s="297"/>
      <c r="AD102" s="298"/>
      <c r="AE102" s="298"/>
      <c r="AF102" s="298"/>
      <c r="AG102" s="426"/>
      <c r="AH102" s="301"/>
      <c r="AI102" s="301"/>
      <c r="AJ102" s="317"/>
    </row>
    <row r="103" spans="2:36" s="165" customFormat="1" ht="144" customHeight="1" x14ac:dyDescent="0.2">
      <c r="B103" s="1346"/>
      <c r="C103" s="1346"/>
      <c r="D103" s="1345"/>
      <c r="E103" s="1345"/>
      <c r="F103" s="1345"/>
      <c r="G103" s="1345"/>
      <c r="H103" s="1345"/>
      <c r="I103" s="1345"/>
      <c r="J103" s="1358"/>
      <c r="K103" s="1358"/>
      <c r="L103" s="1345"/>
      <c r="M103" s="1345"/>
      <c r="N103" s="448">
        <v>568.9</v>
      </c>
      <c r="O103" s="317"/>
      <c r="P103" s="425">
        <f>N103/569</f>
        <v>0.9998242530755711</v>
      </c>
      <c r="Q103" s="306" t="s">
        <v>1771</v>
      </c>
      <c r="R103" s="317"/>
      <c r="S103" s="317"/>
      <c r="T103" s="317"/>
      <c r="U103" s="317"/>
      <c r="V103" s="317"/>
      <c r="W103" s="421">
        <v>44053</v>
      </c>
      <c r="X103" s="317" t="s">
        <v>1895</v>
      </c>
      <c r="Y103" s="317" t="s">
        <v>1772</v>
      </c>
      <c r="Z103" s="317"/>
      <c r="AA103" s="317"/>
      <c r="AB103" s="296"/>
      <c r="AC103" s="297"/>
      <c r="AD103" s="298"/>
      <c r="AE103" s="298"/>
      <c r="AF103" s="298"/>
      <c r="AG103" s="426"/>
      <c r="AH103" s="301"/>
      <c r="AI103" s="301"/>
      <c r="AJ103" s="317"/>
    </row>
    <row r="104" spans="2:36" s="165" customFormat="1" ht="171.75" customHeight="1" x14ac:dyDescent="0.2">
      <c r="B104" s="1346"/>
      <c r="C104" s="1346"/>
      <c r="D104" s="1345"/>
      <c r="E104" s="1345"/>
      <c r="F104" s="1345"/>
      <c r="G104" s="1345"/>
      <c r="H104" s="1345"/>
      <c r="I104" s="1345"/>
      <c r="J104" s="1358"/>
      <c r="K104" s="1358"/>
      <c r="L104" s="1345"/>
      <c r="M104" s="1345"/>
      <c r="N104" s="441">
        <v>1354.33</v>
      </c>
      <c r="O104" s="317"/>
      <c r="P104" s="425">
        <f>N104/1346.6</f>
        <v>1.0057403831872864</v>
      </c>
      <c r="Q104" s="317" t="s">
        <v>1793</v>
      </c>
      <c r="R104" s="317"/>
      <c r="S104" s="317"/>
      <c r="T104" s="317"/>
      <c r="U104" s="317"/>
      <c r="V104" s="317"/>
      <c r="W104" s="317"/>
      <c r="X104" s="317" t="s">
        <v>1896</v>
      </c>
      <c r="Y104" s="301" t="s">
        <v>1773</v>
      </c>
      <c r="Z104" s="317"/>
      <c r="AA104" s="317"/>
      <c r="AB104" s="317"/>
      <c r="AC104" s="317"/>
      <c r="AD104" s="317"/>
      <c r="AE104" s="317"/>
      <c r="AF104" s="317"/>
      <c r="AG104" s="317"/>
      <c r="AH104" s="301" t="s">
        <v>146</v>
      </c>
      <c r="AI104" s="317"/>
      <c r="AJ104" s="317"/>
    </row>
    <row r="105" spans="2:36" s="165" customFormat="1" ht="90" x14ac:dyDescent="0.2">
      <c r="B105" s="1346" t="s">
        <v>97</v>
      </c>
      <c r="C105" s="1346" t="s">
        <v>145</v>
      </c>
      <c r="D105" s="1345"/>
      <c r="E105" s="1345" t="s">
        <v>144</v>
      </c>
      <c r="F105" s="1345"/>
      <c r="G105" s="1345" t="s">
        <v>148</v>
      </c>
      <c r="H105" s="1345">
        <v>10</v>
      </c>
      <c r="I105" s="1345" t="s">
        <v>147</v>
      </c>
      <c r="J105" s="1358">
        <v>2640</v>
      </c>
      <c r="K105" s="1358">
        <v>2000</v>
      </c>
      <c r="L105" s="1345" t="s">
        <v>1490</v>
      </c>
      <c r="M105" s="1345">
        <v>500</v>
      </c>
      <c r="N105" s="1345">
        <v>700</v>
      </c>
      <c r="O105" s="317"/>
      <c r="P105" s="1361"/>
      <c r="Q105" s="1355" t="s">
        <v>1776</v>
      </c>
      <c r="R105" s="317"/>
      <c r="S105" s="317"/>
      <c r="T105" s="317"/>
      <c r="U105" s="317"/>
      <c r="V105" s="317"/>
      <c r="W105" s="317"/>
      <c r="X105" s="317"/>
      <c r="Y105" s="446"/>
      <c r="Z105" s="446"/>
      <c r="AA105" s="422"/>
      <c r="AB105" s="296" t="s">
        <v>1774</v>
      </c>
      <c r="AC105" s="318" t="s">
        <v>1775</v>
      </c>
      <c r="AD105" s="432">
        <v>0</v>
      </c>
      <c r="AE105" s="298">
        <v>207860000</v>
      </c>
      <c r="AF105" s="432">
        <v>0</v>
      </c>
      <c r="AG105" s="426">
        <v>0</v>
      </c>
      <c r="AH105" s="1345" t="s">
        <v>146</v>
      </c>
      <c r="AI105" s="1345" t="s">
        <v>1537</v>
      </c>
      <c r="AJ105" s="1345"/>
    </row>
    <row r="106" spans="2:36" s="165" customFormat="1" ht="30" x14ac:dyDescent="0.2">
      <c r="B106" s="1346"/>
      <c r="C106" s="1346"/>
      <c r="D106" s="1345"/>
      <c r="E106" s="1345"/>
      <c r="F106" s="1345"/>
      <c r="G106" s="1345"/>
      <c r="H106" s="1345"/>
      <c r="I106" s="1345"/>
      <c r="J106" s="1358"/>
      <c r="K106" s="1358"/>
      <c r="L106" s="1345"/>
      <c r="M106" s="1345"/>
      <c r="N106" s="1345"/>
      <c r="O106" s="317"/>
      <c r="P106" s="1361"/>
      <c r="Q106" s="1364"/>
      <c r="R106" s="317"/>
      <c r="S106" s="317"/>
      <c r="T106" s="317"/>
      <c r="U106" s="317"/>
      <c r="V106" s="317"/>
      <c r="W106" s="317"/>
      <c r="X106" s="317"/>
      <c r="Y106" s="446"/>
      <c r="Z106" s="446"/>
      <c r="AA106" s="422"/>
      <c r="AB106" s="296" t="s">
        <v>1777</v>
      </c>
      <c r="AC106" s="318" t="s">
        <v>1778</v>
      </c>
      <c r="AD106" s="298">
        <v>1377101266</v>
      </c>
      <c r="AE106" s="298">
        <v>1287010529</v>
      </c>
      <c r="AF106" s="432">
        <v>0</v>
      </c>
      <c r="AG106" s="426">
        <v>0</v>
      </c>
      <c r="AH106" s="1345"/>
      <c r="AI106" s="1345"/>
      <c r="AJ106" s="1345"/>
    </row>
    <row r="107" spans="2:36" s="165" customFormat="1" ht="90" x14ac:dyDescent="0.2">
      <c r="B107" s="1346"/>
      <c r="C107" s="1346"/>
      <c r="D107" s="1345"/>
      <c r="E107" s="1345"/>
      <c r="F107" s="1345"/>
      <c r="G107" s="1345"/>
      <c r="H107" s="1345"/>
      <c r="I107" s="1345"/>
      <c r="J107" s="1358"/>
      <c r="K107" s="1358"/>
      <c r="L107" s="1345"/>
      <c r="M107" s="1345"/>
      <c r="N107" s="1345"/>
      <c r="O107" s="317"/>
      <c r="P107" s="1361"/>
      <c r="Q107" s="1364"/>
      <c r="R107" s="317"/>
      <c r="S107" s="317"/>
      <c r="T107" s="317"/>
      <c r="U107" s="317"/>
      <c r="V107" s="317"/>
      <c r="W107" s="317"/>
      <c r="X107" s="317" t="s">
        <v>1779</v>
      </c>
      <c r="Y107" s="446"/>
      <c r="Z107" s="446"/>
      <c r="AA107" s="301" t="s">
        <v>1780</v>
      </c>
      <c r="AB107" s="297" t="s">
        <v>1781</v>
      </c>
      <c r="AC107" s="318" t="s">
        <v>1782</v>
      </c>
      <c r="AD107" s="307">
        <v>0</v>
      </c>
      <c r="AE107" s="298">
        <v>850833834</v>
      </c>
      <c r="AF107" s="432">
        <v>0</v>
      </c>
      <c r="AG107" s="426"/>
      <c r="AH107" s="1345"/>
      <c r="AI107" s="1345"/>
      <c r="AJ107" s="1345"/>
    </row>
    <row r="108" spans="2:36" s="165" customFormat="1" ht="90" x14ac:dyDescent="0.2">
      <c r="B108" s="1346"/>
      <c r="C108" s="1346"/>
      <c r="D108" s="1345"/>
      <c r="E108" s="1345"/>
      <c r="F108" s="1345"/>
      <c r="G108" s="1345"/>
      <c r="H108" s="1345"/>
      <c r="I108" s="1345"/>
      <c r="J108" s="1358"/>
      <c r="K108" s="1358"/>
      <c r="L108" s="1345"/>
      <c r="M108" s="1345"/>
      <c r="N108" s="1345"/>
      <c r="O108" s="317"/>
      <c r="P108" s="1361"/>
      <c r="Q108" s="1364"/>
      <c r="R108" s="317"/>
      <c r="S108" s="317"/>
      <c r="T108" s="317"/>
      <c r="U108" s="317"/>
      <c r="V108" s="317"/>
      <c r="W108" s="317"/>
      <c r="X108" s="317" t="s">
        <v>1783</v>
      </c>
      <c r="Y108" s="446"/>
      <c r="Z108" s="446"/>
      <c r="AA108" s="301"/>
      <c r="AB108" s="301" t="s">
        <v>1784</v>
      </c>
      <c r="AC108" s="317" t="s">
        <v>1785</v>
      </c>
      <c r="AD108" s="307">
        <v>0</v>
      </c>
      <c r="AE108" s="298">
        <v>90090737</v>
      </c>
      <c r="AF108" s="432">
        <v>0</v>
      </c>
      <c r="AG108" s="426"/>
      <c r="AH108" s="1345"/>
      <c r="AI108" s="1345"/>
      <c r="AJ108" s="1345"/>
    </row>
    <row r="109" spans="2:36" s="165" customFormat="1" ht="30" x14ac:dyDescent="0.2">
      <c r="B109" s="1346"/>
      <c r="C109" s="1346"/>
      <c r="D109" s="1345"/>
      <c r="E109" s="1345"/>
      <c r="F109" s="1345"/>
      <c r="G109" s="1345"/>
      <c r="H109" s="1345"/>
      <c r="I109" s="1345"/>
      <c r="J109" s="1358"/>
      <c r="K109" s="1358"/>
      <c r="L109" s="1345"/>
      <c r="M109" s="1345"/>
      <c r="N109" s="1345"/>
      <c r="O109" s="317"/>
      <c r="P109" s="1361"/>
      <c r="Q109" s="1364"/>
      <c r="R109" s="317"/>
      <c r="S109" s="317"/>
      <c r="T109" s="317"/>
      <c r="U109" s="317"/>
      <c r="V109" s="317"/>
      <c r="W109" s="317"/>
      <c r="X109" s="317"/>
      <c r="Y109" s="301"/>
      <c r="Z109" s="317"/>
      <c r="AA109" s="317"/>
      <c r="AB109" s="296" t="s">
        <v>1786</v>
      </c>
      <c r="AC109" s="297" t="s">
        <v>1787</v>
      </c>
      <c r="AD109" s="307">
        <v>0</v>
      </c>
      <c r="AE109" s="298">
        <v>71040000</v>
      </c>
      <c r="AF109" s="307">
        <v>0</v>
      </c>
      <c r="AG109" s="426">
        <f>AF109/AE109</f>
        <v>0</v>
      </c>
      <c r="AH109" s="1345"/>
      <c r="AI109" s="1345"/>
      <c r="AJ109" s="1345"/>
    </row>
    <row r="110" spans="2:36" s="165" customFormat="1" ht="120" x14ac:dyDescent="0.2">
      <c r="B110" s="1346"/>
      <c r="C110" s="1346"/>
      <c r="D110" s="1345"/>
      <c r="E110" s="1345"/>
      <c r="F110" s="1345"/>
      <c r="G110" s="1345"/>
      <c r="H110" s="1345"/>
      <c r="I110" s="1345"/>
      <c r="J110" s="1358"/>
      <c r="K110" s="1358"/>
      <c r="L110" s="1345"/>
      <c r="M110" s="1345"/>
      <c r="N110" s="1345"/>
      <c r="O110" s="317"/>
      <c r="P110" s="1361"/>
      <c r="Q110" s="1356"/>
      <c r="R110" s="317"/>
      <c r="S110" s="317"/>
      <c r="T110" s="317"/>
      <c r="U110" s="317"/>
      <c r="V110" s="317"/>
      <c r="W110" s="317"/>
      <c r="X110" s="317" t="s">
        <v>1788</v>
      </c>
      <c r="Y110" s="301" t="s">
        <v>1761</v>
      </c>
      <c r="Z110" s="317" t="s">
        <v>1762</v>
      </c>
      <c r="AA110" s="317" t="s">
        <v>1763</v>
      </c>
      <c r="AB110" s="296" t="s">
        <v>1789</v>
      </c>
      <c r="AC110" s="297" t="s">
        <v>1790</v>
      </c>
      <c r="AD110" s="300">
        <v>500000000</v>
      </c>
      <c r="AE110" s="298">
        <v>500000000</v>
      </c>
      <c r="AF110" s="298">
        <v>237065000</v>
      </c>
      <c r="AG110" s="436">
        <f>AF110/AE110</f>
        <v>0.47413</v>
      </c>
      <c r="AH110" s="1345"/>
      <c r="AI110" s="1345"/>
      <c r="AJ110" s="1345"/>
    </row>
    <row r="111" spans="2:36" s="165" customFormat="1" ht="102" customHeight="1" x14ac:dyDescent="0.2">
      <c r="B111" s="418" t="s">
        <v>97</v>
      </c>
      <c r="C111" s="418" t="s">
        <v>145</v>
      </c>
      <c r="D111" s="1345"/>
      <c r="E111" s="423" t="s">
        <v>144</v>
      </c>
      <c r="F111" s="1345"/>
      <c r="G111" s="424" t="s">
        <v>143</v>
      </c>
      <c r="H111" s="301">
        <v>5</v>
      </c>
      <c r="I111" s="301" t="s">
        <v>21</v>
      </c>
      <c r="J111" s="301">
        <v>5</v>
      </c>
      <c r="K111" s="301">
        <v>6</v>
      </c>
      <c r="L111" s="301" t="s">
        <v>1490</v>
      </c>
      <c r="M111" s="301" t="s">
        <v>1042</v>
      </c>
      <c r="N111" s="317"/>
      <c r="O111" s="317"/>
      <c r="P111" s="425"/>
      <c r="Q111" s="317"/>
      <c r="R111" s="317"/>
      <c r="S111" s="317"/>
      <c r="T111" s="317"/>
      <c r="U111" s="317"/>
      <c r="V111" s="317"/>
      <c r="W111" s="317"/>
      <c r="X111" s="317"/>
      <c r="Y111" s="317"/>
      <c r="Z111" s="317"/>
      <c r="AA111" s="317"/>
      <c r="AB111" s="317"/>
      <c r="AC111" s="317"/>
      <c r="AD111" s="317"/>
      <c r="AE111" s="317"/>
      <c r="AF111" s="317"/>
      <c r="AG111" s="317"/>
      <c r="AH111" s="301" t="s">
        <v>142</v>
      </c>
      <c r="AI111" s="317"/>
      <c r="AJ111" s="317"/>
    </row>
    <row r="112" spans="2:36" s="450" customFormat="1" x14ac:dyDescent="0.2">
      <c r="G112" s="451"/>
      <c r="H112" s="451"/>
      <c r="I112" s="451"/>
      <c r="J112" s="452"/>
      <c r="K112" s="452"/>
      <c r="L112" s="451"/>
      <c r="M112" s="451"/>
      <c r="N112" s="453"/>
      <c r="O112" s="451"/>
      <c r="P112" s="451"/>
      <c r="Q112" s="451"/>
      <c r="R112" s="451"/>
      <c r="S112" s="451"/>
      <c r="T112" s="451"/>
      <c r="U112" s="451"/>
      <c r="V112" s="451"/>
      <c r="W112" s="451"/>
      <c r="X112" s="451"/>
      <c r="Y112" s="451"/>
      <c r="Z112" s="451"/>
      <c r="AA112" s="451"/>
      <c r="AB112" s="451"/>
      <c r="AC112" s="451"/>
      <c r="AD112" s="451"/>
      <c r="AE112" s="451"/>
      <c r="AF112" s="451"/>
      <c r="AG112" s="451"/>
      <c r="AH112" s="454"/>
      <c r="AI112" s="451"/>
      <c r="AJ112" s="451"/>
    </row>
    <row r="113" spans="7:36" s="450" customFormat="1" x14ac:dyDescent="0.2">
      <c r="G113" s="451"/>
      <c r="H113" s="451"/>
      <c r="I113" s="451"/>
      <c r="J113" s="452"/>
      <c r="K113" s="452"/>
      <c r="L113" s="451"/>
      <c r="M113" s="451"/>
      <c r="N113" s="453"/>
      <c r="O113" s="451"/>
      <c r="P113" s="451"/>
      <c r="Q113" s="451"/>
      <c r="R113" s="451"/>
      <c r="S113" s="451"/>
      <c r="T113" s="451"/>
      <c r="U113" s="451"/>
      <c r="V113" s="451"/>
      <c r="W113" s="451"/>
      <c r="X113" s="451"/>
      <c r="Y113" s="451"/>
      <c r="Z113" s="451"/>
      <c r="AA113" s="451"/>
      <c r="AB113" s="451"/>
      <c r="AC113" s="451"/>
      <c r="AD113" s="451"/>
      <c r="AE113" s="451"/>
      <c r="AF113" s="451"/>
      <c r="AG113" s="451"/>
      <c r="AH113" s="454"/>
      <c r="AI113" s="451"/>
      <c r="AJ113" s="451"/>
    </row>
    <row r="114" spans="7:36" s="450" customFormat="1" x14ac:dyDescent="0.2">
      <c r="G114" s="451"/>
      <c r="H114" s="451"/>
      <c r="I114" s="451"/>
      <c r="J114" s="452"/>
      <c r="K114" s="452"/>
      <c r="L114" s="451"/>
      <c r="M114" s="451"/>
      <c r="N114" s="453"/>
      <c r="O114" s="451"/>
      <c r="P114" s="451"/>
      <c r="Q114" s="451"/>
      <c r="R114" s="451"/>
      <c r="S114" s="451"/>
      <c r="T114" s="451"/>
      <c r="U114" s="451"/>
      <c r="V114" s="451"/>
      <c r="W114" s="451"/>
      <c r="X114" s="451"/>
      <c r="Y114" s="451"/>
      <c r="Z114" s="451"/>
      <c r="AA114" s="451"/>
      <c r="AB114" s="451"/>
      <c r="AC114" s="451"/>
      <c r="AD114" s="451"/>
      <c r="AE114" s="451"/>
      <c r="AF114" s="451"/>
      <c r="AG114" s="451"/>
      <c r="AH114" s="454"/>
      <c r="AI114" s="451"/>
      <c r="AJ114" s="451"/>
    </row>
  </sheetData>
  <sheetProtection selectLockedCells="1" selectUnlockedCells="1"/>
  <autoFilter ref="A8:BE8" xr:uid="{00000000-0009-0000-0000-00000D000000}"/>
  <mergeCells count="364">
    <mergeCell ref="W24:W25"/>
    <mergeCell ref="Q32:Q33"/>
    <mergeCell ref="W32:W33"/>
    <mergeCell ref="Q105:Q110"/>
    <mergeCell ref="AJ11:AJ16"/>
    <mergeCell ref="W39:W42"/>
    <mergeCell ref="AI105:AI110"/>
    <mergeCell ref="AJ105:AJ110"/>
    <mergeCell ref="AA20:AA21"/>
    <mergeCell ref="AB20:AB21"/>
    <mergeCell ref="AC20:AC21"/>
    <mergeCell ref="AD20:AD21"/>
    <mergeCell ref="AE20:AE21"/>
    <mergeCell ref="AF20:AF21"/>
    <mergeCell ref="AG20:AG21"/>
    <mergeCell ref="Q93:Q96"/>
    <mergeCell ref="Y93:Y94"/>
    <mergeCell ref="Z93:Z97"/>
    <mergeCell ref="AA80:AA84"/>
    <mergeCell ref="AH80:AH87"/>
    <mergeCell ref="AI80:AI87"/>
    <mergeCell ref="AJ80:AJ87"/>
    <mergeCell ref="AH105:AH110"/>
    <mergeCell ref="AA85:AA86"/>
    <mergeCell ref="Q26:Q27"/>
    <mergeCell ref="W26:W27"/>
    <mergeCell ref="L80:L87"/>
    <mergeCell ref="M80:M87"/>
    <mergeCell ref="N80:N87"/>
    <mergeCell ref="O80:O87"/>
    <mergeCell ref="P80:P87"/>
    <mergeCell ref="U85:U86"/>
    <mergeCell ref="V80:V81"/>
    <mergeCell ref="W80:W87"/>
    <mergeCell ref="N73:N74"/>
    <mergeCell ref="U44:U49"/>
    <mergeCell ref="V44:V49"/>
    <mergeCell ref="W44:W49"/>
    <mergeCell ref="N44:N61"/>
    <mergeCell ref="O44:O61"/>
    <mergeCell ref="P44:P61"/>
    <mergeCell ref="S85:S86"/>
    <mergeCell ref="T85:T86"/>
    <mergeCell ref="R51:R61"/>
    <mergeCell ref="Q52:Q54"/>
    <mergeCell ref="Q60:Q61"/>
    <mergeCell ref="Q44:Q49"/>
    <mergeCell ref="R44:R49"/>
    <mergeCell ref="B105:B110"/>
    <mergeCell ref="C105:C110"/>
    <mergeCell ref="L105:L110"/>
    <mergeCell ref="M105:M110"/>
    <mergeCell ref="B100:B104"/>
    <mergeCell ref="C100:C104"/>
    <mergeCell ref="M93:M96"/>
    <mergeCell ref="N93:N96"/>
    <mergeCell ref="O93:O96"/>
    <mergeCell ref="G93:G97"/>
    <mergeCell ref="H93:H97"/>
    <mergeCell ref="I93:I97"/>
    <mergeCell ref="J93:J97"/>
    <mergeCell ref="K93:K97"/>
    <mergeCell ref="E105:E110"/>
    <mergeCell ref="F99:F111"/>
    <mergeCell ref="E100:E104"/>
    <mergeCell ref="G100:G104"/>
    <mergeCell ref="H100:H104"/>
    <mergeCell ref="I100:I104"/>
    <mergeCell ref="J100:J104"/>
    <mergeCell ref="K100:K104"/>
    <mergeCell ref="G105:G110"/>
    <mergeCell ref="H105:H110"/>
    <mergeCell ref="I105:I110"/>
    <mergeCell ref="J105:J110"/>
    <mergeCell ref="K105:K110"/>
    <mergeCell ref="H80:H87"/>
    <mergeCell ref="I80:I87"/>
    <mergeCell ref="J80:J87"/>
    <mergeCell ref="K80:K87"/>
    <mergeCell ref="Q85:Q86"/>
    <mergeCell ref="R85:R86"/>
    <mergeCell ref="N105:N110"/>
    <mergeCell ref="P105:P110"/>
    <mergeCell ref="L91:L92"/>
    <mergeCell ref="L93:L97"/>
    <mergeCell ref="L100:L104"/>
    <mergeCell ref="M100:M104"/>
    <mergeCell ref="P93:P96"/>
    <mergeCell ref="L89:L90"/>
    <mergeCell ref="M89:M90"/>
    <mergeCell ref="M91:M92"/>
    <mergeCell ref="X80:X81"/>
    <mergeCell ref="Y80:Y81"/>
    <mergeCell ref="Z80:Z87"/>
    <mergeCell ref="Q80:Q81"/>
    <mergeCell ref="R80:R81"/>
    <mergeCell ref="S80:S81"/>
    <mergeCell ref="T80:T81"/>
    <mergeCell ref="U80:U81"/>
    <mergeCell ref="V85:V86"/>
    <mergeCell ref="X85:X86"/>
    <mergeCell ref="Y85:Y86"/>
    <mergeCell ref="AJ73:AJ74"/>
    <mergeCell ref="B75:B77"/>
    <mergeCell ref="C75:C77"/>
    <mergeCell ref="E75:E77"/>
    <mergeCell ref="F75:F98"/>
    <mergeCell ref="G75:G77"/>
    <mergeCell ref="H75:H77"/>
    <mergeCell ref="I75:I77"/>
    <mergeCell ref="J75:J77"/>
    <mergeCell ref="K75:K77"/>
    <mergeCell ref="L75:L77"/>
    <mergeCell ref="M75:M77"/>
    <mergeCell ref="Q75:Q76"/>
    <mergeCell ref="R75:R76"/>
    <mergeCell ref="X75:X76"/>
    <mergeCell ref="Y75:Y76"/>
    <mergeCell ref="Q73:Q74"/>
    <mergeCell ref="X73:X74"/>
    <mergeCell ref="Z73:Z74"/>
    <mergeCell ref="AH73:AH74"/>
    <mergeCell ref="AI73:AI74"/>
    <mergeCell ref="B80:B87"/>
    <mergeCell ref="C80:C87"/>
    <mergeCell ref="E80:E87"/>
    <mergeCell ref="H71:H72"/>
    <mergeCell ref="I71:I72"/>
    <mergeCell ref="J71:J72"/>
    <mergeCell ref="K71:K72"/>
    <mergeCell ref="B71:B72"/>
    <mergeCell ref="C71:C72"/>
    <mergeCell ref="D71:D111"/>
    <mergeCell ref="E71:E72"/>
    <mergeCell ref="F71:F74"/>
    <mergeCell ref="G89:G90"/>
    <mergeCell ref="H89:H90"/>
    <mergeCell ref="I89:I90"/>
    <mergeCell ref="J89:J90"/>
    <mergeCell ref="K89:K90"/>
    <mergeCell ref="B91:B92"/>
    <mergeCell ref="C91:C92"/>
    <mergeCell ref="E91:E92"/>
    <mergeCell ref="G91:G92"/>
    <mergeCell ref="H91:H92"/>
    <mergeCell ref="I91:I92"/>
    <mergeCell ref="J91:J92"/>
    <mergeCell ref="K91:K92"/>
    <mergeCell ref="B89:B90"/>
    <mergeCell ref="G80:G87"/>
    <mergeCell ref="C89:C90"/>
    <mergeCell ref="E89:E90"/>
    <mergeCell ref="B93:B97"/>
    <mergeCell ref="C93:C97"/>
    <mergeCell ref="E93:E97"/>
    <mergeCell ref="L66:L67"/>
    <mergeCell ref="M66:M67"/>
    <mergeCell ref="AH66:AH67"/>
    <mergeCell ref="B66:B67"/>
    <mergeCell ref="C66:C67"/>
    <mergeCell ref="L71:L72"/>
    <mergeCell ref="M71:M72"/>
    <mergeCell ref="N71:N72"/>
    <mergeCell ref="B73:B74"/>
    <mergeCell ref="C73:C74"/>
    <mergeCell ref="E73:E74"/>
    <mergeCell ref="G73:G74"/>
    <mergeCell ref="H73:H74"/>
    <mergeCell ref="I73:I74"/>
    <mergeCell ref="J73:J74"/>
    <mergeCell ref="K73:K74"/>
    <mergeCell ref="L73:L74"/>
    <mergeCell ref="M73:M74"/>
    <mergeCell ref="G71:G72"/>
    <mergeCell ref="AJ66:AJ67"/>
    <mergeCell ref="G66:G67"/>
    <mergeCell ref="H66:H67"/>
    <mergeCell ref="I66:I67"/>
    <mergeCell ref="J66:J67"/>
    <mergeCell ref="K66:K67"/>
    <mergeCell ref="D62:D70"/>
    <mergeCell ref="F62:F65"/>
    <mergeCell ref="E66:E67"/>
    <mergeCell ref="F66:F70"/>
    <mergeCell ref="Y60:Y61"/>
    <mergeCell ref="S44:S49"/>
    <mergeCell ref="T44:T49"/>
    <mergeCell ref="AI66:AI67"/>
    <mergeCell ref="S52:S54"/>
    <mergeCell ref="T52:T54"/>
    <mergeCell ref="U52:U54"/>
    <mergeCell ref="V52:V54"/>
    <mergeCell ref="W52:W54"/>
    <mergeCell ref="X52:X54"/>
    <mergeCell ref="Y52:Y54"/>
    <mergeCell ref="S60:S61"/>
    <mergeCell ref="T60:T61"/>
    <mergeCell ref="U60:U61"/>
    <mergeCell ref="V60:V61"/>
    <mergeCell ref="X60:X61"/>
    <mergeCell ref="L44:L61"/>
    <mergeCell ref="M44:M61"/>
    <mergeCell ref="AJ35:AJ42"/>
    <mergeCell ref="Q39:Q42"/>
    <mergeCell ref="X39:X42"/>
    <mergeCell ref="Y39:Y42"/>
    <mergeCell ref="Z39:Z42"/>
    <mergeCell ref="AA39:AA42"/>
    <mergeCell ref="Y35:Y37"/>
    <mergeCell ref="Z35:Z37"/>
    <mergeCell ref="AA35:AA37"/>
    <mergeCell ref="AH35:AH42"/>
    <mergeCell ref="AI35:AI42"/>
    <mergeCell ref="T35:T37"/>
    <mergeCell ref="U35:U37"/>
    <mergeCell ref="V35:V37"/>
    <mergeCell ref="W35:W37"/>
    <mergeCell ref="X35:X37"/>
    <mergeCell ref="AJ44:AJ61"/>
    <mergeCell ref="X44:X49"/>
    <mergeCell ref="Y44:Y49"/>
    <mergeCell ref="Z44:Z61"/>
    <mergeCell ref="AH44:AH61"/>
    <mergeCell ref="AI44:AI61"/>
    <mergeCell ref="B20:B21"/>
    <mergeCell ref="C20:C21"/>
    <mergeCell ref="E20:E21"/>
    <mergeCell ref="AI24:AI33"/>
    <mergeCell ref="AJ24:AJ33"/>
    <mergeCell ref="AA26:AA27"/>
    <mergeCell ref="B35:B42"/>
    <mergeCell ref="C35:C42"/>
    <mergeCell ref="E35:E42"/>
    <mergeCell ref="G35:G42"/>
    <mergeCell ref="H35:H42"/>
    <mergeCell ref="I35:I42"/>
    <mergeCell ref="J35:J42"/>
    <mergeCell ref="K35:K42"/>
    <mergeCell ref="L35:L42"/>
    <mergeCell ref="M35:M42"/>
    <mergeCell ref="Q35:Q37"/>
    <mergeCell ref="R35:R37"/>
    <mergeCell ref="S35:S37"/>
    <mergeCell ref="P24:P33"/>
    <mergeCell ref="Q24:Q25"/>
    <mergeCell ref="Z24:Z33"/>
    <mergeCell ref="AA24:AA25"/>
    <mergeCell ref="AH24:AH33"/>
    <mergeCell ref="L24:L33"/>
    <mergeCell ref="M24:M33"/>
    <mergeCell ref="N24:N33"/>
    <mergeCell ref="O24:O33"/>
    <mergeCell ref="I20:I21"/>
    <mergeCell ref="J20:J21"/>
    <mergeCell ref="K20:K21"/>
    <mergeCell ref="L20:L21"/>
    <mergeCell ref="M20:M21"/>
    <mergeCell ref="B24:B33"/>
    <mergeCell ref="C24:C33"/>
    <mergeCell ref="E24:E33"/>
    <mergeCell ref="F24:F61"/>
    <mergeCell ref="G24:G33"/>
    <mergeCell ref="H24:H33"/>
    <mergeCell ref="I24:I33"/>
    <mergeCell ref="J24:J33"/>
    <mergeCell ref="K24:K33"/>
    <mergeCell ref="B44:B61"/>
    <mergeCell ref="C44:C61"/>
    <mergeCell ref="E44:E61"/>
    <mergeCell ref="G44:G61"/>
    <mergeCell ref="H44:H61"/>
    <mergeCell ref="I44:I61"/>
    <mergeCell ref="J44:J61"/>
    <mergeCell ref="K44:K61"/>
    <mergeCell ref="G20:G21"/>
    <mergeCell ref="H20:H21"/>
    <mergeCell ref="X17:X19"/>
    <mergeCell ref="Z17:Z19"/>
    <mergeCell ref="AH17:AH19"/>
    <mergeCell ref="AI17:AI19"/>
    <mergeCell ref="AJ17:AJ19"/>
    <mergeCell ref="S17:S19"/>
    <mergeCell ref="T17:T19"/>
    <mergeCell ref="U17:U19"/>
    <mergeCell ref="V17:V19"/>
    <mergeCell ref="W17:W19"/>
    <mergeCell ref="N17:N19"/>
    <mergeCell ref="O17:O19"/>
    <mergeCell ref="P17:P19"/>
    <mergeCell ref="Q17:Q19"/>
    <mergeCell ref="R17:R19"/>
    <mergeCell ref="N20:N21"/>
    <mergeCell ref="Z20:Z21"/>
    <mergeCell ref="AI20:AI21"/>
    <mergeCell ref="Q20:Q21"/>
    <mergeCell ref="W20:W21"/>
    <mergeCell ref="AH20:AH21"/>
    <mergeCell ref="AJ20:AJ21"/>
    <mergeCell ref="Q11:Q13"/>
    <mergeCell ref="W11:W13"/>
    <mergeCell ref="AH11:AH16"/>
    <mergeCell ref="AI11:AI16"/>
    <mergeCell ref="B17:B19"/>
    <mergeCell ref="C17:C19"/>
    <mergeCell ref="D17:D61"/>
    <mergeCell ref="E17:E19"/>
    <mergeCell ref="F17:F23"/>
    <mergeCell ref="G17:G19"/>
    <mergeCell ref="H17:H19"/>
    <mergeCell ref="I17:I19"/>
    <mergeCell ref="J17:J19"/>
    <mergeCell ref="K17:K19"/>
    <mergeCell ref="L17:L19"/>
    <mergeCell ref="M17:M19"/>
    <mergeCell ref="L11:L16"/>
    <mergeCell ref="M11:M16"/>
    <mergeCell ref="N11:N13"/>
    <mergeCell ref="O11:O16"/>
    <mergeCell ref="P11:P16"/>
    <mergeCell ref="G11:G16"/>
    <mergeCell ref="H11:H16"/>
    <mergeCell ref="I11:I16"/>
    <mergeCell ref="J11:J16"/>
    <mergeCell ref="K11:K16"/>
    <mergeCell ref="B11:B16"/>
    <mergeCell ref="C11:C16"/>
    <mergeCell ref="D11:D16"/>
    <mergeCell ref="E11:E16"/>
    <mergeCell ref="F11:F16"/>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B4:AJ106"/>
  <sheetViews>
    <sheetView topLeftCell="M1" zoomScale="70" zoomScaleNormal="70" workbookViewId="0">
      <selection activeCell="AA12" sqref="AA12"/>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16" style="2" hidden="1" customWidth="1"/>
    <col min="9" max="9" width="13.140625" style="2" customWidth="1"/>
    <col min="10" max="11" width="15.28515625" style="2" bestFit="1" customWidth="1"/>
    <col min="12" max="12" width="21.5703125" style="2" customWidth="1"/>
    <col min="13" max="13" width="33.85546875" style="2" customWidth="1"/>
    <col min="14" max="14" width="20.28515625" style="36" hidden="1" customWidth="1"/>
    <col min="15" max="15" width="17.28515625" style="2" hidden="1" customWidth="1"/>
    <col min="16" max="16" width="11.85546875" style="2" hidden="1" customWidth="1"/>
    <col min="17" max="17" width="32" style="2" customWidth="1"/>
    <col min="18" max="18" width="7.5703125" style="2" hidden="1" customWidth="1"/>
    <col min="19" max="19" width="6.5703125" style="2" hidden="1" customWidth="1"/>
    <col min="20" max="22" width="7.5703125" style="2" hidden="1" customWidth="1"/>
    <col min="23" max="23" width="17.5703125" style="2" customWidth="1"/>
    <col min="24" max="24" width="14.42578125" style="2" hidden="1" customWidth="1"/>
    <col min="25" max="25" width="20.28515625" style="2" hidden="1" customWidth="1"/>
    <col min="26" max="26" width="26.5703125" style="2" customWidth="1"/>
    <col min="27" max="30" width="20.28515625" style="2" customWidth="1"/>
    <col min="31" max="31" width="23.7109375" style="2" customWidth="1"/>
    <col min="32" max="33" width="20.28515625" style="2" hidden="1" customWidth="1"/>
    <col min="34" max="34" width="31" style="3" customWidth="1"/>
    <col min="35" max="36" width="20.28515625" style="2" customWidth="1"/>
    <col min="37" max="16384" width="11.42578125" style="1"/>
  </cols>
  <sheetData>
    <row r="4" spans="2:36" ht="15.75" x14ac:dyDescent="0.25">
      <c r="B4" s="17" t="s">
        <v>551</v>
      </c>
      <c r="C4" s="33">
        <v>2020</v>
      </c>
      <c r="D4" s="9"/>
      <c r="E4" s="9"/>
      <c r="F4" s="9"/>
      <c r="G4" s="10"/>
      <c r="H4" s="10"/>
      <c r="I4" s="10"/>
      <c r="J4" s="10"/>
      <c r="K4" s="10"/>
      <c r="L4" s="41"/>
      <c r="M4" s="41"/>
      <c r="N4" s="34"/>
      <c r="O4" s="10"/>
      <c r="P4" s="10"/>
      <c r="Q4" s="72"/>
      <c r="R4" s="10"/>
      <c r="S4" s="10"/>
      <c r="T4" s="10"/>
      <c r="U4" s="10"/>
      <c r="V4" s="10"/>
      <c r="W4" s="41"/>
      <c r="X4" s="10"/>
      <c r="Y4" s="10"/>
      <c r="Z4" s="41"/>
      <c r="AA4" s="41"/>
      <c r="AB4" s="41"/>
      <c r="AC4" s="41"/>
      <c r="AD4" s="73"/>
      <c r="AE4" s="73"/>
      <c r="AF4" s="10"/>
      <c r="AG4" s="10"/>
      <c r="AH4" s="11"/>
      <c r="AI4" s="10"/>
      <c r="AJ4" s="12"/>
    </row>
    <row r="5" spans="2:36" ht="15.75" x14ac:dyDescent="0.25">
      <c r="B5" s="17" t="s">
        <v>550</v>
      </c>
      <c r="C5" s="33" t="s">
        <v>575</v>
      </c>
      <c r="D5" s="13"/>
      <c r="E5" s="13"/>
      <c r="F5" s="13"/>
      <c r="G5" s="14"/>
      <c r="H5" s="14"/>
      <c r="I5" s="14"/>
      <c r="J5" s="14"/>
      <c r="K5" s="14"/>
      <c r="L5" s="42"/>
      <c r="M5" s="42"/>
      <c r="N5" s="35"/>
      <c r="O5" s="14"/>
      <c r="P5" s="14"/>
      <c r="Q5" s="74"/>
      <c r="R5" s="14"/>
      <c r="S5" s="14"/>
      <c r="T5" s="14"/>
      <c r="U5" s="14"/>
      <c r="V5" s="14"/>
      <c r="W5" s="42"/>
      <c r="X5" s="14"/>
      <c r="Y5" s="14"/>
      <c r="Z5" s="42"/>
      <c r="AA5" s="42"/>
      <c r="AB5" s="42"/>
      <c r="AC5" s="42"/>
      <c r="AD5" s="75"/>
      <c r="AE5" s="75"/>
      <c r="AF5" s="14"/>
      <c r="AG5" s="14"/>
      <c r="AH5" s="15"/>
      <c r="AI5" s="14"/>
      <c r="AJ5" s="16"/>
    </row>
    <row r="6" spans="2:36" x14ac:dyDescent="0.2">
      <c r="B6" s="894" t="s">
        <v>544</v>
      </c>
      <c r="C6" s="894" t="s">
        <v>0</v>
      </c>
      <c r="D6" s="894" t="s">
        <v>549</v>
      </c>
      <c r="E6" s="894" t="s">
        <v>543</v>
      </c>
      <c r="F6" s="894" t="s">
        <v>549</v>
      </c>
      <c r="G6" s="902" t="s">
        <v>6</v>
      </c>
      <c r="H6" s="894" t="s">
        <v>549</v>
      </c>
      <c r="I6" s="902" t="s">
        <v>542</v>
      </c>
      <c r="J6" s="902" t="s">
        <v>541</v>
      </c>
      <c r="K6" s="840" t="s">
        <v>540</v>
      </c>
      <c r="L6" s="840" t="s">
        <v>1</v>
      </c>
      <c r="M6" s="1145" t="s">
        <v>14</v>
      </c>
      <c r="N6" s="1145"/>
      <c r="O6" s="1145"/>
      <c r="P6" s="1145"/>
      <c r="Q6" s="880" t="s">
        <v>557</v>
      </c>
      <c r="R6" s="894" t="s">
        <v>549</v>
      </c>
      <c r="S6" s="897" t="s">
        <v>560</v>
      </c>
      <c r="T6" s="897"/>
      <c r="U6" s="897"/>
      <c r="V6" s="897"/>
      <c r="W6" s="1067" t="s">
        <v>12</v>
      </c>
      <c r="X6" s="880" t="s">
        <v>562</v>
      </c>
      <c r="Y6" s="880" t="s">
        <v>11</v>
      </c>
      <c r="Z6" s="885" t="s">
        <v>3</v>
      </c>
      <c r="AA6" s="886"/>
      <c r="AB6" s="880" t="s">
        <v>4</v>
      </c>
      <c r="AC6" s="880"/>
      <c r="AD6" s="880"/>
      <c r="AE6" s="880"/>
      <c r="AF6" s="880"/>
      <c r="AG6" s="880"/>
      <c r="AH6" s="880" t="s">
        <v>19</v>
      </c>
      <c r="AI6" s="880" t="s">
        <v>2</v>
      </c>
      <c r="AJ6" s="880" t="s">
        <v>5</v>
      </c>
    </row>
    <row r="7" spans="2:36" x14ac:dyDescent="0.2">
      <c r="B7" s="895"/>
      <c r="C7" s="895"/>
      <c r="D7" s="895"/>
      <c r="E7" s="895"/>
      <c r="F7" s="895"/>
      <c r="G7" s="903"/>
      <c r="H7" s="895"/>
      <c r="I7" s="903"/>
      <c r="J7" s="903"/>
      <c r="K7" s="840"/>
      <c r="L7" s="840"/>
      <c r="M7" s="841" t="s">
        <v>13</v>
      </c>
      <c r="N7" s="841" t="s">
        <v>559</v>
      </c>
      <c r="O7" s="842" t="s">
        <v>561</v>
      </c>
      <c r="P7" s="858" t="s">
        <v>552</v>
      </c>
      <c r="Q7" s="880"/>
      <c r="R7" s="895"/>
      <c r="S7" s="898"/>
      <c r="T7" s="898"/>
      <c r="U7" s="898"/>
      <c r="V7" s="898"/>
      <c r="W7" s="1068"/>
      <c r="X7" s="880"/>
      <c r="Y7" s="880"/>
      <c r="Z7" s="844" t="s">
        <v>18</v>
      </c>
      <c r="AA7" s="844" t="s">
        <v>955</v>
      </c>
      <c r="AB7" s="880" t="s">
        <v>7</v>
      </c>
      <c r="AC7" s="880" t="s">
        <v>8</v>
      </c>
      <c r="AD7" s="1377" t="s">
        <v>9</v>
      </c>
      <c r="AE7" s="1379" t="s">
        <v>15</v>
      </c>
      <c r="AF7" s="880" t="s">
        <v>16</v>
      </c>
      <c r="AG7" s="880" t="s">
        <v>17</v>
      </c>
      <c r="AH7" s="880"/>
      <c r="AI7" s="1062"/>
      <c r="AJ7" s="880"/>
    </row>
    <row r="8" spans="2:36" ht="36" customHeight="1" x14ac:dyDescent="0.2">
      <c r="B8" s="896"/>
      <c r="C8" s="896"/>
      <c r="D8" s="896"/>
      <c r="E8" s="896"/>
      <c r="F8" s="896"/>
      <c r="G8" s="904"/>
      <c r="H8" s="896"/>
      <c r="I8" s="904"/>
      <c r="J8" s="904"/>
      <c r="K8" s="840"/>
      <c r="L8" s="840"/>
      <c r="M8" s="841"/>
      <c r="N8" s="841"/>
      <c r="O8" s="843"/>
      <c r="P8" s="858"/>
      <c r="Q8" s="880"/>
      <c r="R8" s="896"/>
      <c r="S8" s="32" t="s">
        <v>553</v>
      </c>
      <c r="T8" s="32" t="s">
        <v>554</v>
      </c>
      <c r="U8" s="32" t="s">
        <v>556</v>
      </c>
      <c r="V8" s="32" t="s">
        <v>555</v>
      </c>
      <c r="W8" s="1069"/>
      <c r="X8" s="844"/>
      <c r="Y8" s="844"/>
      <c r="Z8" s="845"/>
      <c r="AA8" s="845"/>
      <c r="AB8" s="881"/>
      <c r="AC8" s="844"/>
      <c r="AD8" s="1378"/>
      <c r="AE8" s="1380"/>
      <c r="AF8" s="881"/>
      <c r="AG8" s="881"/>
      <c r="AH8" s="844"/>
      <c r="AI8" s="881"/>
      <c r="AJ8" s="844"/>
    </row>
    <row r="9" spans="2:36" x14ac:dyDescent="0.2">
      <c r="B9" s="19"/>
      <c r="C9" s="19"/>
      <c r="D9" s="19"/>
      <c r="E9" s="19"/>
      <c r="F9" s="19"/>
      <c r="G9" s="20"/>
      <c r="H9" s="20"/>
      <c r="I9" s="20"/>
      <c r="J9" s="20"/>
      <c r="K9" s="21"/>
      <c r="L9" s="21"/>
      <c r="M9" s="37"/>
      <c r="N9" s="37"/>
      <c r="O9" s="37"/>
      <c r="P9" s="38"/>
      <c r="Q9" s="76"/>
      <c r="R9" s="25"/>
      <c r="S9" s="25"/>
      <c r="T9" s="25"/>
      <c r="U9" s="25"/>
      <c r="V9" s="25"/>
      <c r="W9" s="26"/>
      <c r="X9" s="27"/>
      <c r="Y9" s="27"/>
      <c r="Z9" s="30"/>
      <c r="AA9" s="27"/>
      <c r="AB9" s="30"/>
      <c r="AC9" s="27"/>
      <c r="AD9" s="77"/>
      <c r="AE9" s="78"/>
      <c r="AF9" s="30"/>
      <c r="AG9" s="30"/>
      <c r="AH9" s="27"/>
      <c r="AI9" s="30"/>
      <c r="AJ9" s="27"/>
    </row>
    <row r="10" spans="2:36" ht="38.25" x14ac:dyDescent="0.2">
      <c r="B10" s="95" t="s">
        <v>429</v>
      </c>
      <c r="C10" s="95" t="s">
        <v>531</v>
      </c>
      <c r="D10" s="86"/>
      <c r="E10" s="40" t="s">
        <v>535</v>
      </c>
      <c r="F10" s="86"/>
      <c r="G10" s="235" t="s">
        <v>534</v>
      </c>
      <c r="H10" s="40"/>
      <c r="I10" s="250" t="s">
        <v>21</v>
      </c>
      <c r="J10" s="250">
        <v>0</v>
      </c>
      <c r="K10" s="250">
        <v>1</v>
      </c>
      <c r="L10" s="251" t="s">
        <v>581</v>
      </c>
      <c r="M10" s="250" t="s">
        <v>1042</v>
      </c>
      <c r="N10" s="250"/>
      <c r="O10" s="40"/>
      <c r="P10" s="40"/>
      <c r="Q10" s="316" t="s">
        <v>820</v>
      </c>
      <c r="R10" s="40"/>
      <c r="S10" s="40"/>
      <c r="T10" s="40"/>
      <c r="U10" s="40"/>
      <c r="V10" s="40"/>
      <c r="W10" s="251" t="s">
        <v>617</v>
      </c>
      <c r="X10" s="40"/>
      <c r="Y10" s="86"/>
      <c r="Z10" s="251" t="s">
        <v>617</v>
      </c>
      <c r="AA10" s="251" t="s">
        <v>617</v>
      </c>
      <c r="AB10" s="251" t="s">
        <v>617</v>
      </c>
      <c r="AC10" s="251" t="s">
        <v>617</v>
      </c>
      <c r="AD10" s="251" t="s">
        <v>617</v>
      </c>
      <c r="AE10" s="251" t="s">
        <v>617</v>
      </c>
      <c r="AF10" s="40" t="s">
        <v>617</v>
      </c>
      <c r="AG10" s="40" t="s">
        <v>617</v>
      </c>
      <c r="AH10" s="40" t="s">
        <v>617</v>
      </c>
      <c r="AI10" s="251" t="s">
        <v>821</v>
      </c>
      <c r="AJ10" s="40"/>
    </row>
    <row r="11" spans="2:36" ht="25.5" x14ac:dyDescent="0.2">
      <c r="B11" s="95" t="s">
        <v>267</v>
      </c>
      <c r="C11" s="95" t="s">
        <v>311</v>
      </c>
      <c r="D11" s="86"/>
      <c r="E11" s="40" t="s">
        <v>310</v>
      </c>
      <c r="F11" s="86"/>
      <c r="G11" s="235" t="s">
        <v>309</v>
      </c>
      <c r="H11" s="40"/>
      <c r="I11" s="250" t="s">
        <v>21</v>
      </c>
      <c r="J11" s="250">
        <v>12</v>
      </c>
      <c r="K11" s="250">
        <v>48</v>
      </c>
      <c r="L11" s="251" t="s">
        <v>582</v>
      </c>
      <c r="M11" s="250" t="s">
        <v>1042</v>
      </c>
      <c r="N11" s="40"/>
      <c r="O11" s="40"/>
      <c r="P11" s="40"/>
      <c r="Q11" s="316" t="s">
        <v>820</v>
      </c>
      <c r="R11" s="40"/>
      <c r="S11" s="40"/>
      <c r="T11" s="40"/>
      <c r="U11" s="40"/>
      <c r="V11" s="40"/>
      <c r="W11" s="251" t="s">
        <v>617</v>
      </c>
      <c r="X11" s="40"/>
      <c r="Y11" s="40"/>
      <c r="Z11" s="251" t="s">
        <v>617</v>
      </c>
      <c r="AA11" s="251" t="s">
        <v>617</v>
      </c>
      <c r="AB11" s="251" t="s">
        <v>617</v>
      </c>
      <c r="AC11" s="251" t="s">
        <v>617</v>
      </c>
      <c r="AD11" s="251" t="s">
        <v>617</v>
      </c>
      <c r="AE11" s="251" t="s">
        <v>617</v>
      </c>
      <c r="AF11" s="40"/>
      <c r="AG11" s="40"/>
      <c r="AH11" s="250" t="s">
        <v>203</v>
      </c>
      <c r="AI11" s="251" t="s">
        <v>821</v>
      </c>
      <c r="AJ11" s="40"/>
    </row>
    <row r="12" spans="2:36" ht="63.75" x14ac:dyDescent="0.2">
      <c r="B12" s="95" t="s">
        <v>195</v>
      </c>
      <c r="C12" s="95" t="s">
        <v>236</v>
      </c>
      <c r="D12" s="1368">
        <v>0.3</v>
      </c>
      <c r="E12" s="40" t="s">
        <v>255</v>
      </c>
      <c r="F12" s="1368">
        <v>0.3</v>
      </c>
      <c r="G12" s="235" t="s">
        <v>263</v>
      </c>
      <c r="H12" s="88">
        <v>0.05</v>
      </c>
      <c r="I12" s="250" t="s">
        <v>21</v>
      </c>
      <c r="J12" s="250">
        <v>1</v>
      </c>
      <c r="K12" s="250">
        <v>1</v>
      </c>
      <c r="L12" s="251" t="s">
        <v>581</v>
      </c>
      <c r="M12" s="251">
        <v>1</v>
      </c>
      <c r="N12" s="40"/>
      <c r="O12" s="40"/>
      <c r="P12" s="40"/>
      <c r="Q12" s="316" t="s">
        <v>822</v>
      </c>
      <c r="R12" s="88">
        <v>1</v>
      </c>
      <c r="S12" s="40"/>
      <c r="T12" s="40"/>
      <c r="U12" s="40"/>
      <c r="V12" s="40"/>
      <c r="W12" s="251" t="s">
        <v>823</v>
      </c>
      <c r="X12" s="40"/>
      <c r="Y12" s="40"/>
      <c r="Z12" s="251" t="s">
        <v>824</v>
      </c>
      <c r="AA12" s="251" t="s">
        <v>617</v>
      </c>
      <c r="AB12" s="251" t="s">
        <v>617</v>
      </c>
      <c r="AC12" s="251" t="s">
        <v>617</v>
      </c>
      <c r="AD12" s="251" t="s">
        <v>617</v>
      </c>
      <c r="AE12" s="251" t="s">
        <v>617</v>
      </c>
      <c r="AF12" s="40"/>
      <c r="AG12" s="40"/>
      <c r="AH12" s="250" t="s">
        <v>203</v>
      </c>
      <c r="AI12" s="251" t="s">
        <v>821</v>
      </c>
      <c r="AJ12" s="40"/>
    </row>
    <row r="13" spans="2:36" ht="76.5" x14ac:dyDescent="0.2">
      <c r="B13" s="95" t="s">
        <v>195</v>
      </c>
      <c r="C13" s="95" t="s">
        <v>236</v>
      </c>
      <c r="D13" s="1036"/>
      <c r="E13" s="40" t="s">
        <v>255</v>
      </c>
      <c r="F13" s="1036"/>
      <c r="G13" s="40" t="s">
        <v>262</v>
      </c>
      <c r="H13" s="88" t="s">
        <v>825</v>
      </c>
      <c r="I13" s="250" t="s">
        <v>21</v>
      </c>
      <c r="J13" s="250">
        <v>4</v>
      </c>
      <c r="K13" s="250">
        <v>4</v>
      </c>
      <c r="L13" s="251" t="s">
        <v>581</v>
      </c>
      <c r="M13" s="251">
        <v>1</v>
      </c>
      <c r="N13" s="40"/>
      <c r="O13" s="40"/>
      <c r="P13" s="40"/>
      <c r="Q13" s="316" t="s">
        <v>826</v>
      </c>
      <c r="R13" s="88">
        <v>1</v>
      </c>
      <c r="S13" s="40"/>
      <c r="T13" s="40"/>
      <c r="U13" s="40"/>
      <c r="V13" s="40"/>
      <c r="W13" s="251" t="s">
        <v>823</v>
      </c>
      <c r="X13" s="40"/>
      <c r="Y13" s="40"/>
      <c r="Z13" s="1035" t="s">
        <v>824</v>
      </c>
      <c r="AA13" s="251" t="s">
        <v>617</v>
      </c>
      <c r="AB13" s="251" t="s">
        <v>617</v>
      </c>
      <c r="AC13" s="251" t="s">
        <v>617</v>
      </c>
      <c r="AD13" s="251" t="s">
        <v>617</v>
      </c>
      <c r="AE13" s="251" t="s">
        <v>617</v>
      </c>
      <c r="AF13" s="40"/>
      <c r="AG13" s="40"/>
      <c r="AH13" s="250" t="s">
        <v>203</v>
      </c>
      <c r="AI13" s="251" t="s">
        <v>821</v>
      </c>
      <c r="AJ13" s="40"/>
    </row>
    <row r="14" spans="2:36" ht="51" x14ac:dyDescent="0.2">
      <c r="B14" s="95" t="s">
        <v>195</v>
      </c>
      <c r="C14" s="95" t="s">
        <v>236</v>
      </c>
      <c r="D14" s="1036"/>
      <c r="E14" s="40" t="s">
        <v>255</v>
      </c>
      <c r="F14" s="1036"/>
      <c r="G14" s="40" t="s">
        <v>261</v>
      </c>
      <c r="H14" s="88" t="s">
        <v>825</v>
      </c>
      <c r="I14" s="250" t="s">
        <v>21</v>
      </c>
      <c r="J14" s="250">
        <v>4</v>
      </c>
      <c r="K14" s="250">
        <v>4</v>
      </c>
      <c r="L14" s="251" t="s">
        <v>581</v>
      </c>
      <c r="M14" s="251">
        <v>1</v>
      </c>
      <c r="N14" s="40"/>
      <c r="O14" s="40"/>
      <c r="P14" s="40"/>
      <c r="Q14" s="316" t="s">
        <v>827</v>
      </c>
      <c r="R14" s="88">
        <v>1</v>
      </c>
      <c r="S14" s="40"/>
      <c r="T14" s="40"/>
      <c r="U14" s="40"/>
      <c r="V14" s="40"/>
      <c r="W14" s="251" t="s">
        <v>823</v>
      </c>
      <c r="X14" s="40"/>
      <c r="Y14" s="40"/>
      <c r="Z14" s="1037"/>
      <c r="AA14" s="251" t="s">
        <v>617</v>
      </c>
      <c r="AB14" s="251" t="s">
        <v>617</v>
      </c>
      <c r="AC14" s="251" t="s">
        <v>617</v>
      </c>
      <c r="AD14" s="251" t="s">
        <v>617</v>
      </c>
      <c r="AE14" s="251" t="s">
        <v>617</v>
      </c>
      <c r="AF14" s="40"/>
      <c r="AG14" s="40"/>
      <c r="AH14" s="250" t="s">
        <v>203</v>
      </c>
      <c r="AI14" s="251" t="s">
        <v>821</v>
      </c>
      <c r="AJ14" s="40"/>
    </row>
    <row r="15" spans="2:36" ht="25.5" x14ac:dyDescent="0.2">
      <c r="B15" s="95" t="s">
        <v>195</v>
      </c>
      <c r="C15" s="95" t="s">
        <v>236</v>
      </c>
      <c r="D15" s="1036"/>
      <c r="E15" s="40" t="s">
        <v>255</v>
      </c>
      <c r="F15" s="1036"/>
      <c r="G15" s="235" t="s">
        <v>260</v>
      </c>
      <c r="H15" s="88">
        <v>0.05</v>
      </c>
      <c r="I15" s="250" t="s">
        <v>21</v>
      </c>
      <c r="J15" s="250">
        <v>0</v>
      </c>
      <c r="K15" s="250">
        <v>4</v>
      </c>
      <c r="L15" s="251" t="s">
        <v>582</v>
      </c>
      <c r="M15" s="250" t="s">
        <v>1042</v>
      </c>
      <c r="N15" s="40"/>
      <c r="O15" s="40"/>
      <c r="P15" s="40"/>
      <c r="Q15" s="316" t="s">
        <v>820</v>
      </c>
      <c r="R15" s="88">
        <v>1</v>
      </c>
      <c r="S15" s="40"/>
      <c r="T15" s="40"/>
      <c r="U15" s="40"/>
      <c r="V15" s="40"/>
      <c r="W15" s="251" t="s">
        <v>617</v>
      </c>
      <c r="X15" s="40"/>
      <c r="Y15" s="40"/>
      <c r="Z15" s="251" t="s">
        <v>617</v>
      </c>
      <c r="AA15" s="251" t="s">
        <v>617</v>
      </c>
      <c r="AB15" s="251" t="s">
        <v>617</v>
      </c>
      <c r="AC15" s="251" t="s">
        <v>617</v>
      </c>
      <c r="AD15" s="251" t="s">
        <v>617</v>
      </c>
      <c r="AE15" s="251" t="s">
        <v>617</v>
      </c>
      <c r="AF15" s="40"/>
      <c r="AG15" s="40"/>
      <c r="AH15" s="250" t="s">
        <v>203</v>
      </c>
      <c r="AI15" s="251" t="s">
        <v>821</v>
      </c>
      <c r="AJ15" s="40"/>
    </row>
    <row r="16" spans="2:36" ht="38.25" x14ac:dyDescent="0.2">
      <c r="B16" s="1128" t="s">
        <v>195</v>
      </c>
      <c r="C16" s="1128" t="s">
        <v>236</v>
      </c>
      <c r="D16" s="1036"/>
      <c r="E16" s="1084" t="s">
        <v>255</v>
      </c>
      <c r="F16" s="1036"/>
      <c r="G16" s="1222" t="s">
        <v>259</v>
      </c>
      <c r="H16" s="1206">
        <v>0.2</v>
      </c>
      <c r="I16" s="1107" t="s">
        <v>21</v>
      </c>
      <c r="J16" s="1107">
        <v>0</v>
      </c>
      <c r="K16" s="1107">
        <v>6</v>
      </c>
      <c r="L16" s="1035" t="s">
        <v>581</v>
      </c>
      <c r="M16" s="1035">
        <v>2</v>
      </c>
      <c r="N16" s="1035"/>
      <c r="O16" s="1035"/>
      <c r="P16" s="1035"/>
      <c r="Q16" s="195" t="s">
        <v>828</v>
      </c>
      <c r="R16" s="324">
        <v>0.25</v>
      </c>
      <c r="S16" s="1035"/>
      <c r="T16" s="1035"/>
      <c r="U16" s="1035"/>
      <c r="V16" s="1035"/>
      <c r="W16" s="1035" t="s">
        <v>823</v>
      </c>
      <c r="X16" s="40"/>
      <c r="Y16" s="40"/>
      <c r="Z16" s="1035" t="s">
        <v>824</v>
      </c>
      <c r="AA16" s="1118" t="s">
        <v>829</v>
      </c>
      <c r="AB16" s="1035" t="s">
        <v>830</v>
      </c>
      <c r="AC16" s="1035" t="s">
        <v>831</v>
      </c>
      <c r="AD16" s="325">
        <f>5000000</f>
        <v>5000000</v>
      </c>
      <c r="AE16" s="325">
        <f>5000000</f>
        <v>5000000</v>
      </c>
      <c r="AF16" s="40"/>
      <c r="AG16" s="40"/>
      <c r="AH16" s="1107" t="s">
        <v>203</v>
      </c>
      <c r="AI16" s="1035" t="s">
        <v>821</v>
      </c>
      <c r="AJ16" s="40"/>
    </row>
    <row r="17" spans="2:36" ht="51" x14ac:dyDescent="0.2">
      <c r="B17" s="1129"/>
      <c r="C17" s="1129"/>
      <c r="D17" s="1036"/>
      <c r="E17" s="1168"/>
      <c r="F17" s="1036"/>
      <c r="G17" s="1369"/>
      <c r="H17" s="1207"/>
      <c r="I17" s="1117"/>
      <c r="J17" s="1117"/>
      <c r="K17" s="1117"/>
      <c r="L17" s="1036"/>
      <c r="M17" s="1036"/>
      <c r="N17" s="1036"/>
      <c r="O17" s="1036"/>
      <c r="P17" s="1036"/>
      <c r="Q17" s="113" t="s">
        <v>1794</v>
      </c>
      <c r="R17" s="324">
        <v>0.25</v>
      </c>
      <c r="S17" s="1037"/>
      <c r="T17" s="1037"/>
      <c r="U17" s="1037"/>
      <c r="V17" s="1037"/>
      <c r="W17" s="1037"/>
      <c r="X17" s="40"/>
      <c r="Y17" s="40"/>
      <c r="Z17" s="1036"/>
      <c r="AA17" s="1118"/>
      <c r="AB17" s="1036"/>
      <c r="AC17" s="1036"/>
      <c r="AD17" s="326">
        <v>25000000</v>
      </c>
      <c r="AE17" s="326">
        <v>25000000</v>
      </c>
      <c r="AF17" s="40"/>
      <c r="AG17" s="40"/>
      <c r="AH17" s="1117"/>
      <c r="AI17" s="1036"/>
      <c r="AJ17" s="40"/>
    </row>
    <row r="18" spans="2:36" ht="63.75" x14ac:dyDescent="0.2">
      <c r="B18" s="1129"/>
      <c r="C18" s="1129"/>
      <c r="D18" s="1036"/>
      <c r="E18" s="1168"/>
      <c r="F18" s="1036"/>
      <c r="G18" s="1369"/>
      <c r="H18" s="1207"/>
      <c r="I18" s="1117"/>
      <c r="J18" s="1117"/>
      <c r="K18" s="1117"/>
      <c r="L18" s="1036"/>
      <c r="M18" s="1036"/>
      <c r="N18" s="1036"/>
      <c r="O18" s="1036"/>
      <c r="P18" s="1036"/>
      <c r="Q18" s="195" t="s">
        <v>1795</v>
      </c>
      <c r="R18" s="327">
        <v>0.25</v>
      </c>
      <c r="S18" s="231"/>
      <c r="T18" s="231"/>
      <c r="U18" s="231"/>
      <c r="V18" s="231"/>
      <c r="W18" s="231"/>
      <c r="X18" s="40"/>
      <c r="Y18" s="40"/>
      <c r="Z18" s="1036"/>
      <c r="AA18" s="1118"/>
      <c r="AB18" s="1037"/>
      <c r="AC18" s="1037"/>
      <c r="AD18" s="255">
        <v>90000000</v>
      </c>
      <c r="AE18" s="255">
        <v>90000000</v>
      </c>
      <c r="AF18" s="40"/>
      <c r="AG18" s="40"/>
      <c r="AH18" s="1108"/>
      <c r="AI18" s="1037"/>
      <c r="AJ18" s="40"/>
    </row>
    <row r="19" spans="2:36" x14ac:dyDescent="0.2">
      <c r="B19" s="1129"/>
      <c r="C19" s="1129"/>
      <c r="D19" s="1036"/>
      <c r="E19" s="1168"/>
      <c r="F19" s="1036"/>
      <c r="G19" s="1369"/>
      <c r="H19" s="1207"/>
      <c r="I19" s="1117"/>
      <c r="J19" s="1117"/>
      <c r="K19" s="1117"/>
      <c r="L19" s="1036"/>
      <c r="M19" s="1036"/>
      <c r="N19" s="1036"/>
      <c r="O19" s="1036"/>
      <c r="P19" s="1036"/>
      <c r="Q19" s="1038" t="s">
        <v>832</v>
      </c>
      <c r="R19" s="1374">
        <v>0.25</v>
      </c>
      <c r="S19" s="1035"/>
      <c r="T19" s="1035"/>
      <c r="U19" s="1035"/>
      <c r="V19" s="1035"/>
      <c r="W19" s="1035" t="s">
        <v>823</v>
      </c>
      <c r="X19" s="40"/>
      <c r="Y19" s="40"/>
      <c r="Z19" s="1036"/>
      <c r="AA19" s="1036" t="s">
        <v>833</v>
      </c>
      <c r="AB19" s="1035" t="s">
        <v>834</v>
      </c>
      <c r="AC19" s="1035" t="s">
        <v>835</v>
      </c>
      <c r="AD19" s="1365">
        <v>52000000</v>
      </c>
      <c r="AE19" s="1365">
        <v>52000000</v>
      </c>
      <c r="AF19" s="40"/>
      <c r="AG19" s="40"/>
      <c r="AH19" s="1107" t="s">
        <v>203</v>
      </c>
      <c r="AI19" s="1035" t="s">
        <v>821</v>
      </c>
      <c r="AJ19" s="40"/>
    </row>
    <row r="20" spans="2:36" x14ac:dyDescent="0.2">
      <c r="B20" s="1129"/>
      <c r="C20" s="1129"/>
      <c r="D20" s="1036"/>
      <c r="E20" s="1168"/>
      <c r="F20" s="1036"/>
      <c r="G20" s="1369"/>
      <c r="H20" s="1207"/>
      <c r="I20" s="1117"/>
      <c r="J20" s="1117"/>
      <c r="K20" s="1117"/>
      <c r="L20" s="1036"/>
      <c r="M20" s="1036"/>
      <c r="N20" s="1036"/>
      <c r="O20" s="1036"/>
      <c r="P20" s="1036"/>
      <c r="Q20" s="1083"/>
      <c r="R20" s="1375"/>
      <c r="S20" s="1036"/>
      <c r="T20" s="1036"/>
      <c r="U20" s="1036"/>
      <c r="V20" s="1036"/>
      <c r="W20" s="1036"/>
      <c r="X20" s="40"/>
      <c r="Y20" s="40"/>
      <c r="Z20" s="1036"/>
      <c r="AA20" s="1036"/>
      <c r="AB20" s="1036"/>
      <c r="AC20" s="1036"/>
      <c r="AD20" s="1366"/>
      <c r="AE20" s="1366"/>
      <c r="AF20" s="40"/>
      <c r="AG20" s="40"/>
      <c r="AH20" s="1117"/>
      <c r="AI20" s="1036"/>
      <c r="AJ20" s="40"/>
    </row>
    <row r="21" spans="2:36" x14ac:dyDescent="0.2">
      <c r="B21" s="1129"/>
      <c r="C21" s="1129"/>
      <c r="D21" s="1036"/>
      <c r="E21" s="1168"/>
      <c r="F21" s="1036"/>
      <c r="G21" s="1369"/>
      <c r="H21" s="1207"/>
      <c r="I21" s="1117"/>
      <c r="J21" s="1117"/>
      <c r="K21" s="1117"/>
      <c r="L21" s="1036"/>
      <c r="M21" s="1036"/>
      <c r="N21" s="1036"/>
      <c r="O21" s="1036"/>
      <c r="P21" s="1036"/>
      <c r="Q21" s="1083"/>
      <c r="R21" s="1375"/>
      <c r="S21" s="1036"/>
      <c r="T21" s="1036"/>
      <c r="U21" s="1036"/>
      <c r="V21" s="1036"/>
      <c r="W21" s="1036"/>
      <c r="X21" s="40"/>
      <c r="Y21" s="40"/>
      <c r="Z21" s="1036"/>
      <c r="AA21" s="1036"/>
      <c r="AB21" s="1036"/>
      <c r="AC21" s="1036"/>
      <c r="AD21" s="1366"/>
      <c r="AE21" s="1366"/>
      <c r="AF21" s="40"/>
      <c r="AG21" s="40"/>
      <c r="AH21" s="1117"/>
      <c r="AI21" s="1036"/>
      <c r="AJ21" s="40"/>
    </row>
    <row r="22" spans="2:36" x14ac:dyDescent="0.2">
      <c r="B22" s="1130"/>
      <c r="C22" s="1130"/>
      <c r="D22" s="1036"/>
      <c r="E22" s="1085"/>
      <c r="F22" s="1036"/>
      <c r="G22" s="1223"/>
      <c r="H22" s="1208"/>
      <c r="I22" s="1108"/>
      <c r="J22" s="1108"/>
      <c r="K22" s="1108"/>
      <c r="L22" s="1037"/>
      <c r="M22" s="1037"/>
      <c r="N22" s="1037"/>
      <c r="O22" s="1037"/>
      <c r="P22" s="1037"/>
      <c r="Q22" s="1039"/>
      <c r="R22" s="1376"/>
      <c r="S22" s="1037"/>
      <c r="T22" s="1037"/>
      <c r="U22" s="1037"/>
      <c r="V22" s="1037"/>
      <c r="W22" s="1037"/>
      <c r="X22" s="40"/>
      <c r="Y22" s="40"/>
      <c r="Z22" s="1037"/>
      <c r="AA22" s="1037"/>
      <c r="AB22" s="1037"/>
      <c r="AC22" s="1037"/>
      <c r="AD22" s="1367"/>
      <c r="AE22" s="1367"/>
      <c r="AF22" s="40"/>
      <c r="AG22" s="40"/>
      <c r="AH22" s="1108"/>
      <c r="AI22" s="1037"/>
      <c r="AJ22" s="40"/>
    </row>
    <row r="23" spans="2:36" x14ac:dyDescent="0.2">
      <c r="B23" s="1128" t="s">
        <v>195</v>
      </c>
      <c r="C23" s="1128" t="s">
        <v>236</v>
      </c>
      <c r="D23" s="1036"/>
      <c r="E23" s="1084" t="s">
        <v>255</v>
      </c>
      <c r="F23" s="1036"/>
      <c r="G23" s="1222" t="s">
        <v>258</v>
      </c>
      <c r="H23" s="1206">
        <v>0.2</v>
      </c>
      <c r="I23" s="1107" t="s">
        <v>21</v>
      </c>
      <c r="J23" s="1107">
        <v>2</v>
      </c>
      <c r="K23" s="1107">
        <v>8</v>
      </c>
      <c r="L23" s="1035" t="s">
        <v>581</v>
      </c>
      <c r="M23" s="1035">
        <v>1</v>
      </c>
      <c r="N23" s="1035"/>
      <c r="O23" s="1035"/>
      <c r="P23" s="1035"/>
      <c r="Q23" s="1084" t="s">
        <v>836</v>
      </c>
      <c r="R23" s="1206">
        <v>1</v>
      </c>
      <c r="S23" s="1035"/>
      <c r="T23" s="1035"/>
      <c r="U23" s="1035"/>
      <c r="V23" s="1035"/>
      <c r="W23" s="1035" t="s">
        <v>823</v>
      </c>
      <c r="X23" s="40"/>
      <c r="Y23" s="40"/>
      <c r="Z23" s="1035" t="s">
        <v>824</v>
      </c>
      <c r="AA23" s="1035" t="s">
        <v>829</v>
      </c>
      <c r="AB23" s="1035" t="s">
        <v>830</v>
      </c>
      <c r="AC23" s="1035" t="s">
        <v>831</v>
      </c>
      <c r="AD23" s="1365">
        <v>182750000</v>
      </c>
      <c r="AE23" s="1365">
        <v>182750000</v>
      </c>
      <c r="AF23" s="40"/>
      <c r="AG23" s="40"/>
      <c r="AH23" s="1107" t="s">
        <v>203</v>
      </c>
      <c r="AI23" s="1035" t="s">
        <v>821</v>
      </c>
      <c r="AJ23" s="40"/>
    </row>
    <row r="24" spans="2:36" x14ac:dyDescent="0.2">
      <c r="B24" s="1129"/>
      <c r="C24" s="1129"/>
      <c r="D24" s="1036"/>
      <c r="E24" s="1168"/>
      <c r="F24" s="1036"/>
      <c r="G24" s="1369"/>
      <c r="H24" s="1207"/>
      <c r="I24" s="1117"/>
      <c r="J24" s="1117"/>
      <c r="K24" s="1117"/>
      <c r="L24" s="1036"/>
      <c r="M24" s="1036"/>
      <c r="N24" s="1036"/>
      <c r="O24" s="1036"/>
      <c r="P24" s="1036"/>
      <c r="Q24" s="1168"/>
      <c r="R24" s="1207"/>
      <c r="S24" s="1036"/>
      <c r="T24" s="1036"/>
      <c r="U24" s="1036"/>
      <c r="V24" s="1036"/>
      <c r="W24" s="1036"/>
      <c r="X24" s="40"/>
      <c r="Y24" s="40"/>
      <c r="Z24" s="1036"/>
      <c r="AA24" s="1036"/>
      <c r="AB24" s="1036"/>
      <c r="AC24" s="1036"/>
      <c r="AD24" s="1366"/>
      <c r="AE24" s="1366"/>
      <c r="AF24" s="40"/>
      <c r="AG24" s="40"/>
      <c r="AH24" s="1117"/>
      <c r="AI24" s="1036"/>
      <c r="AJ24" s="40"/>
    </row>
    <row r="25" spans="2:36" x14ac:dyDescent="0.2">
      <c r="B25" s="1129"/>
      <c r="C25" s="1129"/>
      <c r="D25" s="1036"/>
      <c r="E25" s="1168"/>
      <c r="F25" s="1036"/>
      <c r="G25" s="1369"/>
      <c r="H25" s="1207"/>
      <c r="I25" s="1117"/>
      <c r="J25" s="1117"/>
      <c r="K25" s="1117"/>
      <c r="L25" s="1036"/>
      <c r="M25" s="1036"/>
      <c r="N25" s="1036"/>
      <c r="O25" s="1036"/>
      <c r="P25" s="1036"/>
      <c r="Q25" s="1168"/>
      <c r="R25" s="1207"/>
      <c r="S25" s="1036"/>
      <c r="T25" s="1036"/>
      <c r="U25" s="1036"/>
      <c r="V25" s="1036"/>
      <c r="W25" s="1036"/>
      <c r="X25" s="40"/>
      <c r="Y25" s="40"/>
      <c r="Z25" s="1036"/>
      <c r="AA25" s="1036"/>
      <c r="AB25" s="1036"/>
      <c r="AC25" s="1036"/>
      <c r="AD25" s="1366"/>
      <c r="AE25" s="1366"/>
      <c r="AF25" s="40"/>
      <c r="AG25" s="40"/>
      <c r="AH25" s="1117"/>
      <c r="AI25" s="1036"/>
      <c r="AJ25" s="40"/>
    </row>
    <row r="26" spans="2:36" x14ac:dyDescent="0.2">
      <c r="B26" s="1129"/>
      <c r="C26" s="1129"/>
      <c r="D26" s="1036"/>
      <c r="E26" s="1168"/>
      <c r="F26" s="1036"/>
      <c r="G26" s="1369"/>
      <c r="H26" s="1207"/>
      <c r="I26" s="1117"/>
      <c r="J26" s="1117"/>
      <c r="K26" s="1117"/>
      <c r="L26" s="1036"/>
      <c r="M26" s="1036"/>
      <c r="N26" s="1036"/>
      <c r="O26" s="1036"/>
      <c r="P26" s="1036"/>
      <c r="Q26" s="1168"/>
      <c r="R26" s="1207"/>
      <c r="S26" s="1036"/>
      <c r="T26" s="1036"/>
      <c r="U26" s="1036"/>
      <c r="V26" s="1036"/>
      <c r="W26" s="1036"/>
      <c r="X26" s="40"/>
      <c r="Y26" s="40"/>
      <c r="Z26" s="1036"/>
      <c r="AA26" s="1036"/>
      <c r="AB26" s="1036"/>
      <c r="AC26" s="1036"/>
      <c r="AD26" s="1366"/>
      <c r="AE26" s="1366"/>
      <c r="AF26" s="40"/>
      <c r="AG26" s="40"/>
      <c r="AH26" s="1117"/>
      <c r="AI26" s="1036"/>
      <c r="AJ26" s="40"/>
    </row>
    <row r="27" spans="2:36" x14ac:dyDescent="0.2">
      <c r="B27" s="1129"/>
      <c r="C27" s="1129"/>
      <c r="D27" s="1036"/>
      <c r="E27" s="1168"/>
      <c r="F27" s="1036"/>
      <c r="G27" s="1369"/>
      <c r="H27" s="1207"/>
      <c r="I27" s="1117"/>
      <c r="J27" s="1117"/>
      <c r="K27" s="1117"/>
      <c r="L27" s="1036"/>
      <c r="M27" s="1036"/>
      <c r="N27" s="1036"/>
      <c r="O27" s="1036"/>
      <c r="P27" s="1036"/>
      <c r="Q27" s="1168"/>
      <c r="R27" s="1207"/>
      <c r="S27" s="1036"/>
      <c r="T27" s="1036"/>
      <c r="U27" s="1036"/>
      <c r="V27" s="1036"/>
      <c r="W27" s="1036"/>
      <c r="X27" s="40"/>
      <c r="Y27" s="40"/>
      <c r="Z27" s="1036"/>
      <c r="AA27" s="1036"/>
      <c r="AB27" s="1036"/>
      <c r="AC27" s="1036"/>
      <c r="AD27" s="1366"/>
      <c r="AE27" s="1366"/>
      <c r="AF27" s="40"/>
      <c r="AG27" s="40"/>
      <c r="AH27" s="1117"/>
      <c r="AI27" s="1036"/>
      <c r="AJ27" s="40"/>
    </row>
    <row r="28" spans="2:36" x14ac:dyDescent="0.2">
      <c r="B28" s="1129"/>
      <c r="C28" s="1129"/>
      <c r="D28" s="1036"/>
      <c r="E28" s="1168"/>
      <c r="F28" s="1036"/>
      <c r="G28" s="1369"/>
      <c r="H28" s="1207"/>
      <c r="I28" s="1117"/>
      <c r="J28" s="1117"/>
      <c r="K28" s="1117"/>
      <c r="L28" s="1036"/>
      <c r="M28" s="1036"/>
      <c r="N28" s="1036"/>
      <c r="O28" s="1036"/>
      <c r="P28" s="1036"/>
      <c r="Q28" s="1168"/>
      <c r="R28" s="1207"/>
      <c r="S28" s="1036"/>
      <c r="T28" s="1036"/>
      <c r="U28" s="1036"/>
      <c r="V28" s="1036"/>
      <c r="W28" s="1036"/>
      <c r="X28" s="40"/>
      <c r="Y28" s="40"/>
      <c r="Z28" s="1036"/>
      <c r="AA28" s="1036"/>
      <c r="AB28" s="1036"/>
      <c r="AC28" s="1036"/>
      <c r="AD28" s="1366"/>
      <c r="AE28" s="1366"/>
      <c r="AF28" s="40"/>
      <c r="AG28" s="40"/>
      <c r="AH28" s="1117"/>
      <c r="AI28" s="1036"/>
      <c r="AJ28" s="40"/>
    </row>
    <row r="29" spans="2:36" x14ac:dyDescent="0.2">
      <c r="B29" s="1129"/>
      <c r="C29" s="1129"/>
      <c r="D29" s="1036"/>
      <c r="E29" s="1168"/>
      <c r="F29" s="1036"/>
      <c r="G29" s="1369"/>
      <c r="H29" s="1207"/>
      <c r="I29" s="1117"/>
      <c r="J29" s="1117"/>
      <c r="K29" s="1117"/>
      <c r="L29" s="1036"/>
      <c r="M29" s="1036"/>
      <c r="N29" s="1036"/>
      <c r="O29" s="1036"/>
      <c r="P29" s="1036"/>
      <c r="Q29" s="1168"/>
      <c r="R29" s="1207"/>
      <c r="S29" s="1036"/>
      <c r="T29" s="1036"/>
      <c r="U29" s="1036"/>
      <c r="V29" s="1036"/>
      <c r="W29" s="1036"/>
      <c r="X29" s="40"/>
      <c r="Y29" s="40"/>
      <c r="Z29" s="1036"/>
      <c r="AA29" s="1036"/>
      <c r="AB29" s="1036"/>
      <c r="AC29" s="1036"/>
      <c r="AD29" s="1366"/>
      <c r="AE29" s="1366"/>
      <c r="AF29" s="40"/>
      <c r="AG29" s="40"/>
      <c r="AH29" s="1117"/>
      <c r="AI29" s="1036"/>
      <c r="AJ29" s="40"/>
    </row>
    <row r="30" spans="2:36" x14ac:dyDescent="0.2">
      <c r="B30" s="1130"/>
      <c r="C30" s="1130"/>
      <c r="D30" s="1036"/>
      <c r="E30" s="1085"/>
      <c r="F30" s="1036"/>
      <c r="G30" s="1223"/>
      <c r="H30" s="1208"/>
      <c r="I30" s="1108"/>
      <c r="J30" s="1108"/>
      <c r="K30" s="1108"/>
      <c r="L30" s="1037"/>
      <c r="M30" s="1037"/>
      <c r="N30" s="1037"/>
      <c r="O30" s="1037"/>
      <c r="P30" s="1037"/>
      <c r="Q30" s="1085"/>
      <c r="R30" s="1208"/>
      <c r="S30" s="1037"/>
      <c r="T30" s="1037"/>
      <c r="U30" s="1037"/>
      <c r="V30" s="1037"/>
      <c r="W30" s="1037"/>
      <c r="X30" s="40"/>
      <c r="Y30" s="40"/>
      <c r="Z30" s="1037"/>
      <c r="AA30" s="1037"/>
      <c r="AB30" s="1037"/>
      <c r="AC30" s="1037"/>
      <c r="AD30" s="1367"/>
      <c r="AE30" s="1367"/>
      <c r="AF30" s="40"/>
      <c r="AG30" s="40"/>
      <c r="AH30" s="1108"/>
      <c r="AI30" s="1037"/>
      <c r="AJ30" s="40"/>
    </row>
    <row r="31" spans="2:36" ht="51" x14ac:dyDescent="0.2">
      <c r="B31" s="95" t="s">
        <v>195</v>
      </c>
      <c r="C31" s="100" t="s">
        <v>236</v>
      </c>
      <c r="D31" s="1036"/>
      <c r="E31" s="40" t="s">
        <v>255</v>
      </c>
      <c r="F31" s="1036"/>
      <c r="G31" s="235" t="s">
        <v>257</v>
      </c>
      <c r="H31" s="88">
        <v>0.1</v>
      </c>
      <c r="I31" s="250" t="s">
        <v>21</v>
      </c>
      <c r="J31" s="250">
        <v>0</v>
      </c>
      <c r="K31" s="250">
        <v>1</v>
      </c>
      <c r="L31" s="251" t="s">
        <v>581</v>
      </c>
      <c r="M31" s="251">
        <v>1</v>
      </c>
      <c r="N31" s="40"/>
      <c r="O31" s="40"/>
      <c r="P31" s="40"/>
      <c r="Q31" s="172" t="s">
        <v>837</v>
      </c>
      <c r="R31" s="88">
        <v>1</v>
      </c>
      <c r="S31" s="40"/>
      <c r="T31" s="40"/>
      <c r="U31" s="40"/>
      <c r="V31" s="40"/>
      <c r="W31" s="251" t="s">
        <v>823</v>
      </c>
      <c r="X31" s="40"/>
      <c r="Y31" s="40"/>
      <c r="Z31" s="251" t="s">
        <v>824</v>
      </c>
      <c r="AA31" s="251"/>
      <c r="AB31" s="251"/>
      <c r="AC31" s="251" t="s">
        <v>835</v>
      </c>
      <c r="AD31" s="220">
        <v>700000000</v>
      </c>
      <c r="AE31" s="220"/>
      <c r="AF31" s="40"/>
      <c r="AG31" s="40"/>
      <c r="AH31" s="250" t="s">
        <v>203</v>
      </c>
      <c r="AI31" s="251" t="s">
        <v>821</v>
      </c>
      <c r="AJ31" s="40"/>
    </row>
    <row r="32" spans="2:36" ht="51" x14ac:dyDescent="0.2">
      <c r="B32" s="1128" t="s">
        <v>195</v>
      </c>
      <c r="C32" s="1128" t="s">
        <v>236</v>
      </c>
      <c r="D32" s="1036"/>
      <c r="E32" s="1084" t="s">
        <v>255</v>
      </c>
      <c r="F32" s="1036"/>
      <c r="G32" s="1222" t="s">
        <v>256</v>
      </c>
      <c r="H32" s="1206">
        <v>0.25</v>
      </c>
      <c r="I32" s="1107" t="s">
        <v>21</v>
      </c>
      <c r="J32" s="1107">
        <v>6</v>
      </c>
      <c r="K32" s="1107">
        <v>6</v>
      </c>
      <c r="L32" s="1035" t="s">
        <v>581</v>
      </c>
      <c r="M32" s="1035">
        <v>6</v>
      </c>
      <c r="N32" s="40"/>
      <c r="O32" s="40"/>
      <c r="P32" s="40"/>
      <c r="Q32" s="316" t="s">
        <v>838</v>
      </c>
      <c r="R32" s="88">
        <v>0.18</v>
      </c>
      <c r="S32" s="40"/>
      <c r="T32" s="40"/>
      <c r="U32" s="40"/>
      <c r="V32" s="40"/>
      <c r="W32" s="251" t="s">
        <v>823</v>
      </c>
      <c r="X32" s="40"/>
      <c r="Y32" s="40"/>
      <c r="Z32" s="1035" t="s">
        <v>839</v>
      </c>
      <c r="AA32" s="1035" t="s">
        <v>833</v>
      </c>
      <c r="AB32" s="1035" t="s">
        <v>834</v>
      </c>
      <c r="AC32" s="1035" t="s">
        <v>835</v>
      </c>
      <c r="AD32" s="1365">
        <v>777367880</v>
      </c>
      <c r="AE32" s="1365">
        <v>777367880</v>
      </c>
      <c r="AF32" s="40"/>
      <c r="AG32" s="40"/>
      <c r="AH32" s="1107" t="s">
        <v>203</v>
      </c>
      <c r="AI32" s="1035" t="s">
        <v>821</v>
      </c>
      <c r="AJ32" s="40"/>
    </row>
    <row r="33" spans="2:36" ht="51" x14ac:dyDescent="0.2">
      <c r="B33" s="1129"/>
      <c r="C33" s="1129"/>
      <c r="D33" s="1036"/>
      <c r="E33" s="1168"/>
      <c r="F33" s="1036"/>
      <c r="G33" s="1369"/>
      <c r="H33" s="1207"/>
      <c r="I33" s="1117"/>
      <c r="J33" s="1117"/>
      <c r="K33" s="1117"/>
      <c r="L33" s="1036"/>
      <c r="M33" s="1036"/>
      <c r="N33" s="40"/>
      <c r="O33" s="40"/>
      <c r="P33" s="40"/>
      <c r="Q33" s="316" t="s">
        <v>840</v>
      </c>
      <c r="R33" s="88">
        <v>0.18</v>
      </c>
      <c r="S33" s="40"/>
      <c r="T33" s="40"/>
      <c r="U33" s="40"/>
      <c r="V33" s="40"/>
      <c r="W33" s="251" t="s">
        <v>823</v>
      </c>
      <c r="X33" s="40"/>
      <c r="Y33" s="40"/>
      <c r="Z33" s="1036"/>
      <c r="AA33" s="1036"/>
      <c r="AB33" s="1036"/>
      <c r="AC33" s="1036"/>
      <c r="AD33" s="1366"/>
      <c r="AE33" s="1366"/>
      <c r="AF33" s="40"/>
      <c r="AG33" s="40"/>
      <c r="AH33" s="1117"/>
      <c r="AI33" s="1036"/>
      <c r="AJ33" s="40"/>
    </row>
    <row r="34" spans="2:36" ht="51" x14ac:dyDescent="0.2">
      <c r="B34" s="1129"/>
      <c r="C34" s="1129"/>
      <c r="D34" s="1036"/>
      <c r="E34" s="1168"/>
      <c r="F34" s="1036"/>
      <c r="G34" s="1369"/>
      <c r="H34" s="1207"/>
      <c r="I34" s="1117"/>
      <c r="J34" s="1117"/>
      <c r="K34" s="1117"/>
      <c r="L34" s="1036"/>
      <c r="M34" s="1036"/>
      <c r="N34" s="40"/>
      <c r="O34" s="40"/>
      <c r="P34" s="40"/>
      <c r="Q34" s="316" t="s">
        <v>841</v>
      </c>
      <c r="R34" s="88">
        <v>0.18</v>
      </c>
      <c r="S34" s="40"/>
      <c r="T34" s="40"/>
      <c r="U34" s="40"/>
      <c r="V34" s="40"/>
      <c r="W34" s="251" t="s">
        <v>823</v>
      </c>
      <c r="X34" s="40"/>
      <c r="Y34" s="40"/>
      <c r="Z34" s="1037"/>
      <c r="AA34" s="1037"/>
      <c r="AB34" s="1037"/>
      <c r="AC34" s="1037"/>
      <c r="AD34" s="1367"/>
      <c r="AE34" s="1367"/>
      <c r="AF34" s="40"/>
      <c r="AG34" s="40"/>
      <c r="AH34" s="1117"/>
      <c r="AI34" s="1036"/>
      <c r="AJ34" s="40"/>
    </row>
    <row r="35" spans="2:36" ht="51" x14ac:dyDescent="0.2">
      <c r="B35" s="1129"/>
      <c r="C35" s="1129"/>
      <c r="D35" s="1036"/>
      <c r="E35" s="1168"/>
      <c r="F35" s="1036"/>
      <c r="G35" s="1369"/>
      <c r="H35" s="1207"/>
      <c r="I35" s="1117"/>
      <c r="J35" s="1117"/>
      <c r="K35" s="1117"/>
      <c r="L35" s="1036"/>
      <c r="M35" s="1036"/>
      <c r="N35" s="40"/>
      <c r="O35" s="40"/>
      <c r="P35" s="40"/>
      <c r="Q35" s="316" t="s">
        <v>842</v>
      </c>
      <c r="R35" s="88">
        <v>0.16</v>
      </c>
      <c r="S35" s="40"/>
      <c r="T35" s="40"/>
      <c r="U35" s="40"/>
      <c r="V35" s="40"/>
      <c r="W35" s="251" t="s">
        <v>823</v>
      </c>
      <c r="X35" s="40"/>
      <c r="Y35" s="40"/>
      <c r="Z35" s="1035" t="s">
        <v>843</v>
      </c>
      <c r="AA35" s="1035" t="s">
        <v>844</v>
      </c>
      <c r="AB35" s="251" t="s">
        <v>845</v>
      </c>
      <c r="AC35" s="1035" t="s">
        <v>846</v>
      </c>
      <c r="AD35" s="220">
        <v>328437500</v>
      </c>
      <c r="AE35" s="220">
        <v>328437500</v>
      </c>
      <c r="AF35" s="40"/>
      <c r="AG35" s="40"/>
      <c r="AH35" s="1117"/>
      <c r="AI35" s="1036"/>
      <c r="AJ35" s="40"/>
    </row>
    <row r="36" spans="2:36" ht="38.25" x14ac:dyDescent="0.2">
      <c r="B36" s="1129"/>
      <c r="C36" s="1129"/>
      <c r="D36" s="1036"/>
      <c r="E36" s="1168"/>
      <c r="F36" s="1036"/>
      <c r="G36" s="1369"/>
      <c r="H36" s="1207"/>
      <c r="I36" s="1117"/>
      <c r="J36" s="1117"/>
      <c r="K36" s="1117"/>
      <c r="L36" s="1036"/>
      <c r="M36" s="1036"/>
      <c r="N36" s="40"/>
      <c r="O36" s="40"/>
      <c r="P36" s="40"/>
      <c r="Q36" s="316" t="s">
        <v>847</v>
      </c>
      <c r="R36" s="88">
        <v>0.15</v>
      </c>
      <c r="S36" s="40"/>
      <c r="T36" s="40"/>
      <c r="U36" s="40"/>
      <c r="V36" s="40"/>
      <c r="W36" s="251" t="s">
        <v>823</v>
      </c>
      <c r="X36" s="40"/>
      <c r="Y36" s="40"/>
      <c r="Z36" s="1036"/>
      <c r="AA36" s="1036"/>
      <c r="AB36" s="251" t="s">
        <v>845</v>
      </c>
      <c r="AC36" s="1036"/>
      <c r="AD36" s="220">
        <v>1018212500</v>
      </c>
      <c r="AE36" s="220">
        <f>1018212500-25962544</f>
        <v>992249956</v>
      </c>
      <c r="AF36" s="40"/>
      <c r="AG36" s="40"/>
      <c r="AH36" s="1117"/>
      <c r="AI36" s="1036"/>
      <c r="AJ36" s="40"/>
    </row>
    <row r="37" spans="2:36" x14ac:dyDescent="0.2">
      <c r="B37" s="1129"/>
      <c r="C37" s="1129"/>
      <c r="D37" s="1036"/>
      <c r="E37" s="1168"/>
      <c r="F37" s="1036"/>
      <c r="G37" s="1369"/>
      <c r="H37" s="1207"/>
      <c r="I37" s="1117"/>
      <c r="J37" s="1117"/>
      <c r="K37" s="1117"/>
      <c r="L37" s="1036"/>
      <c r="M37" s="1036"/>
      <c r="N37" s="1035"/>
      <c r="O37" s="1035"/>
      <c r="P37" s="1035"/>
      <c r="Q37" s="1084" t="s">
        <v>848</v>
      </c>
      <c r="R37" s="1206">
        <v>0.15</v>
      </c>
      <c r="S37" s="1035"/>
      <c r="T37" s="1035"/>
      <c r="U37" s="1035"/>
      <c r="V37" s="1035"/>
      <c r="W37" s="1035" t="s">
        <v>823</v>
      </c>
      <c r="X37" s="40"/>
      <c r="Y37" s="40"/>
      <c r="Z37" s="1036"/>
      <c r="AA37" s="1036"/>
      <c r="AB37" s="1035" t="s">
        <v>845</v>
      </c>
      <c r="AC37" s="1036"/>
      <c r="AD37" s="1365">
        <v>53350000</v>
      </c>
      <c r="AE37" s="1365">
        <v>53350000</v>
      </c>
      <c r="AF37" s="40"/>
      <c r="AG37" s="40"/>
      <c r="AH37" s="1117"/>
      <c r="AI37" s="1036"/>
      <c r="AJ37" s="40"/>
    </row>
    <row r="38" spans="2:36" x14ac:dyDescent="0.2">
      <c r="B38" s="1130"/>
      <c r="C38" s="1130"/>
      <c r="D38" s="1036"/>
      <c r="E38" s="1085"/>
      <c r="F38" s="1036"/>
      <c r="G38" s="1223"/>
      <c r="H38" s="1208"/>
      <c r="I38" s="1108"/>
      <c r="J38" s="1108"/>
      <c r="K38" s="1108"/>
      <c r="L38" s="1037"/>
      <c r="M38" s="1037"/>
      <c r="N38" s="1037"/>
      <c r="O38" s="1037"/>
      <c r="P38" s="1037"/>
      <c r="Q38" s="1085"/>
      <c r="R38" s="1208"/>
      <c r="S38" s="1037"/>
      <c r="T38" s="1037"/>
      <c r="U38" s="1037"/>
      <c r="V38" s="1037"/>
      <c r="W38" s="1037"/>
      <c r="X38" s="40"/>
      <c r="Y38" s="40"/>
      <c r="Z38" s="1037"/>
      <c r="AA38" s="1037"/>
      <c r="AB38" s="1037"/>
      <c r="AC38" s="1037"/>
      <c r="AD38" s="1367"/>
      <c r="AE38" s="1367"/>
      <c r="AF38" s="40"/>
      <c r="AG38" s="40"/>
      <c r="AH38" s="1108"/>
      <c r="AI38" s="1037"/>
      <c r="AJ38" s="40"/>
    </row>
    <row r="39" spans="2:36" x14ac:dyDescent="0.2">
      <c r="B39" s="1128" t="s">
        <v>195</v>
      </c>
      <c r="C39" s="1128" t="s">
        <v>236</v>
      </c>
      <c r="D39" s="1036"/>
      <c r="E39" s="1035" t="s">
        <v>255</v>
      </c>
      <c r="F39" s="1036"/>
      <c r="G39" s="1222" t="s">
        <v>254</v>
      </c>
      <c r="H39" s="1206">
        <v>0.15</v>
      </c>
      <c r="I39" s="1107" t="s">
        <v>21</v>
      </c>
      <c r="J39" s="1107">
        <v>0</v>
      </c>
      <c r="K39" s="1107">
        <v>2</v>
      </c>
      <c r="L39" s="1035" t="s">
        <v>581</v>
      </c>
      <c r="M39" s="1035">
        <v>2</v>
      </c>
      <c r="N39" s="1035"/>
      <c r="O39" s="1035"/>
      <c r="P39" s="1035"/>
      <c r="Q39" s="1128" t="s">
        <v>1796</v>
      </c>
      <c r="R39" s="1206"/>
      <c r="S39" s="1035"/>
      <c r="T39" s="1035"/>
      <c r="U39" s="1035"/>
      <c r="V39" s="1035"/>
      <c r="W39" s="1035" t="s">
        <v>823</v>
      </c>
      <c r="X39" s="40"/>
      <c r="Y39" s="40"/>
      <c r="Z39" s="1035" t="s">
        <v>824</v>
      </c>
      <c r="AA39" s="1035"/>
      <c r="AB39" s="1035"/>
      <c r="AC39" s="1035"/>
      <c r="AD39" s="1365"/>
      <c r="AE39" s="1372"/>
      <c r="AF39" s="40"/>
      <c r="AG39" s="40"/>
      <c r="AH39" s="1107" t="s">
        <v>203</v>
      </c>
      <c r="AI39" s="1035" t="s">
        <v>821</v>
      </c>
      <c r="AJ39" s="40"/>
    </row>
    <row r="40" spans="2:36" x14ac:dyDescent="0.2">
      <c r="B40" s="1129"/>
      <c r="C40" s="1129"/>
      <c r="D40" s="1036"/>
      <c r="E40" s="1036"/>
      <c r="F40" s="1036"/>
      <c r="G40" s="1369"/>
      <c r="H40" s="1207"/>
      <c r="I40" s="1117"/>
      <c r="J40" s="1117"/>
      <c r="K40" s="1117"/>
      <c r="L40" s="1036"/>
      <c r="M40" s="1036"/>
      <c r="N40" s="1037"/>
      <c r="O40" s="1037"/>
      <c r="P40" s="1037"/>
      <c r="Q40" s="1130"/>
      <c r="R40" s="1208"/>
      <c r="S40" s="1037"/>
      <c r="T40" s="1037"/>
      <c r="U40" s="1037"/>
      <c r="V40" s="1037"/>
      <c r="W40" s="1037"/>
      <c r="X40" s="40"/>
      <c r="Y40" s="40"/>
      <c r="Z40" s="1036"/>
      <c r="AA40" s="1037"/>
      <c r="AB40" s="1037"/>
      <c r="AC40" s="1037"/>
      <c r="AD40" s="1367"/>
      <c r="AE40" s="1373"/>
      <c r="AF40" s="40"/>
      <c r="AG40" s="40"/>
      <c r="AH40" s="1117"/>
      <c r="AI40" s="1036"/>
      <c r="AJ40" s="40"/>
    </row>
    <row r="41" spans="2:36" ht="63.75" x14ac:dyDescent="0.2">
      <c r="B41" s="1129"/>
      <c r="C41" s="1129"/>
      <c r="D41" s="1036"/>
      <c r="E41" s="1036"/>
      <c r="F41" s="1036"/>
      <c r="G41" s="1369"/>
      <c r="H41" s="1207"/>
      <c r="I41" s="1117"/>
      <c r="J41" s="1117"/>
      <c r="K41" s="1117"/>
      <c r="L41" s="1036"/>
      <c r="M41" s="1036"/>
      <c r="N41" s="40"/>
      <c r="O41" s="40"/>
      <c r="P41" s="40"/>
      <c r="Q41" s="316" t="s">
        <v>849</v>
      </c>
      <c r="R41" s="88">
        <v>0.1</v>
      </c>
      <c r="S41" s="40"/>
      <c r="T41" s="40"/>
      <c r="U41" s="40"/>
      <c r="V41" s="40"/>
      <c r="W41" s="251" t="s">
        <v>823</v>
      </c>
      <c r="X41" s="40"/>
      <c r="Y41" s="40"/>
      <c r="Z41" s="1036"/>
      <c r="AA41" s="251" t="s">
        <v>833</v>
      </c>
      <c r="AB41" s="251" t="s">
        <v>850</v>
      </c>
      <c r="AC41" s="251" t="s">
        <v>851</v>
      </c>
      <c r="AD41" s="220">
        <v>31600000</v>
      </c>
      <c r="AE41" s="220">
        <v>31600000</v>
      </c>
      <c r="AF41" s="40"/>
      <c r="AG41" s="40"/>
      <c r="AH41" s="1117"/>
      <c r="AI41" s="1036"/>
      <c r="AJ41" s="40"/>
    </row>
    <row r="42" spans="2:36" ht="38.25" x14ac:dyDescent="0.2">
      <c r="B42" s="1129"/>
      <c r="C42" s="1129"/>
      <c r="D42" s="1036"/>
      <c r="E42" s="1036"/>
      <c r="F42" s="1036"/>
      <c r="G42" s="1369"/>
      <c r="H42" s="1207"/>
      <c r="I42" s="1117"/>
      <c r="J42" s="1117"/>
      <c r="K42" s="1117"/>
      <c r="L42" s="1036"/>
      <c r="M42" s="1036"/>
      <c r="N42" s="40"/>
      <c r="O42" s="40"/>
      <c r="P42" s="40"/>
      <c r="Q42" s="316" t="s">
        <v>852</v>
      </c>
      <c r="R42" s="88">
        <v>0.1</v>
      </c>
      <c r="S42" s="40"/>
      <c r="T42" s="40"/>
      <c r="U42" s="40"/>
      <c r="V42" s="40"/>
      <c r="W42" s="251" t="s">
        <v>823</v>
      </c>
      <c r="X42" s="40"/>
      <c r="Y42" s="40"/>
      <c r="Z42" s="1036"/>
      <c r="AA42" s="251" t="s">
        <v>829</v>
      </c>
      <c r="AB42" s="251" t="s">
        <v>853</v>
      </c>
      <c r="AC42" s="251" t="s">
        <v>854</v>
      </c>
      <c r="AD42" s="220">
        <v>36582166</v>
      </c>
      <c r="AE42" s="220">
        <v>36582166</v>
      </c>
      <c r="AF42" s="40"/>
      <c r="AG42" s="40"/>
      <c r="AH42" s="1117"/>
      <c r="AI42" s="1036"/>
      <c r="AJ42" s="40"/>
    </row>
    <row r="43" spans="2:36" x14ac:dyDescent="0.2">
      <c r="B43" s="1129"/>
      <c r="C43" s="1129"/>
      <c r="D43" s="1036"/>
      <c r="E43" s="1036"/>
      <c r="F43" s="1036"/>
      <c r="G43" s="1369"/>
      <c r="H43" s="1207"/>
      <c r="I43" s="1117"/>
      <c r="J43" s="1117"/>
      <c r="K43" s="1117"/>
      <c r="L43" s="1036"/>
      <c r="M43" s="1036"/>
      <c r="N43" s="1035"/>
      <c r="O43" s="1035"/>
      <c r="P43" s="1035"/>
      <c r="Q43" s="1084" t="s">
        <v>1797</v>
      </c>
      <c r="R43" s="1206"/>
      <c r="S43" s="1035"/>
      <c r="T43" s="1035"/>
      <c r="U43" s="1035"/>
      <c r="V43" s="1035"/>
      <c r="W43" s="1035" t="s">
        <v>823</v>
      </c>
      <c r="X43" s="1035"/>
      <c r="Y43" s="1035"/>
      <c r="Z43" s="1036"/>
      <c r="AA43" s="251" t="s">
        <v>833</v>
      </c>
      <c r="AB43" s="251" t="s">
        <v>1798</v>
      </c>
      <c r="AC43" s="1035" t="s">
        <v>854</v>
      </c>
      <c r="AD43" s="220">
        <v>10000000</v>
      </c>
      <c r="AE43" s="220">
        <v>10000000</v>
      </c>
      <c r="AF43" s="40"/>
      <c r="AG43" s="40"/>
      <c r="AH43" s="1117"/>
      <c r="AI43" s="1036"/>
      <c r="AJ43" s="40"/>
    </row>
    <row r="44" spans="2:36" x14ac:dyDescent="0.2">
      <c r="B44" s="1129"/>
      <c r="C44" s="1129"/>
      <c r="D44" s="1036"/>
      <c r="E44" s="1036"/>
      <c r="F44" s="1036"/>
      <c r="G44" s="1369"/>
      <c r="H44" s="1207"/>
      <c r="I44" s="1117"/>
      <c r="J44" s="1117"/>
      <c r="K44" s="1117"/>
      <c r="L44" s="1036"/>
      <c r="M44" s="1036"/>
      <c r="N44" s="1037"/>
      <c r="O44" s="1037"/>
      <c r="P44" s="1037"/>
      <c r="Q44" s="1085"/>
      <c r="R44" s="1208"/>
      <c r="S44" s="1037"/>
      <c r="T44" s="1037"/>
      <c r="U44" s="1037"/>
      <c r="V44" s="1037"/>
      <c r="W44" s="1037"/>
      <c r="X44" s="1037"/>
      <c r="Y44" s="1037"/>
      <c r="Z44" s="1036"/>
      <c r="AA44" s="251" t="s">
        <v>833</v>
      </c>
      <c r="AB44" s="251" t="s">
        <v>1798</v>
      </c>
      <c r="AC44" s="1037"/>
      <c r="AD44" s="220">
        <v>10000000</v>
      </c>
      <c r="AE44" s="220">
        <v>10000000</v>
      </c>
      <c r="AF44" s="40"/>
      <c r="AG44" s="40"/>
      <c r="AH44" s="1117"/>
      <c r="AI44" s="1036"/>
      <c r="AJ44" s="40"/>
    </row>
    <row r="45" spans="2:36" ht="51" x14ac:dyDescent="0.2">
      <c r="B45" s="1129"/>
      <c r="C45" s="1129"/>
      <c r="D45" s="1036"/>
      <c r="E45" s="1036"/>
      <c r="F45" s="1036"/>
      <c r="G45" s="1369"/>
      <c r="H45" s="1207"/>
      <c r="I45" s="1117"/>
      <c r="J45" s="1117"/>
      <c r="K45" s="1117"/>
      <c r="L45" s="1036"/>
      <c r="M45" s="1036"/>
      <c r="N45" s="40"/>
      <c r="O45" s="40"/>
      <c r="P45" s="40"/>
      <c r="Q45" s="328" t="s">
        <v>1799</v>
      </c>
      <c r="R45" s="88"/>
      <c r="S45" s="40"/>
      <c r="T45" s="40"/>
      <c r="U45" s="40"/>
      <c r="V45" s="40"/>
      <c r="W45" s="251" t="s">
        <v>823</v>
      </c>
      <c r="X45" s="40"/>
      <c r="Y45" s="40"/>
      <c r="Z45" s="1036"/>
      <c r="AA45" s="251"/>
      <c r="AB45" s="251"/>
      <c r="AC45" s="251"/>
      <c r="AD45" s="220"/>
      <c r="AE45" s="220"/>
      <c r="AF45" s="40"/>
      <c r="AG45" s="40"/>
      <c r="AH45" s="1117"/>
      <c r="AI45" s="1036"/>
      <c r="AJ45" s="40"/>
    </row>
    <row r="46" spans="2:36" x14ac:dyDescent="0.2">
      <c r="B46" s="1129"/>
      <c r="C46" s="1129"/>
      <c r="D46" s="1036"/>
      <c r="E46" s="1036"/>
      <c r="F46" s="1036"/>
      <c r="G46" s="1369"/>
      <c r="H46" s="1207"/>
      <c r="I46" s="1117"/>
      <c r="J46" s="1117"/>
      <c r="K46" s="1117"/>
      <c r="L46" s="1036"/>
      <c r="M46" s="1036"/>
      <c r="N46" s="1035"/>
      <c r="O46" s="1035"/>
      <c r="P46" s="1035"/>
      <c r="Q46" s="1038" t="s">
        <v>855</v>
      </c>
      <c r="R46" s="1206">
        <v>0.1</v>
      </c>
      <c r="S46" s="1035"/>
      <c r="T46" s="1035"/>
      <c r="U46" s="1035"/>
      <c r="V46" s="1035"/>
      <c r="W46" s="1035" t="s">
        <v>823</v>
      </c>
      <c r="X46" s="1035"/>
      <c r="Y46" s="1035"/>
      <c r="Z46" s="1036"/>
      <c r="AA46" s="1035"/>
      <c r="AB46" s="1035"/>
      <c r="AC46" s="1035"/>
      <c r="AD46" s="1365">
        <v>0</v>
      </c>
      <c r="AE46" s="1365">
        <v>0</v>
      </c>
      <c r="AF46" s="40"/>
      <c r="AG46" s="40"/>
      <c r="AH46" s="1117"/>
      <c r="AI46" s="1036"/>
      <c r="AJ46" s="40"/>
    </row>
    <row r="47" spans="2:36" x14ac:dyDescent="0.2">
      <c r="B47" s="1129"/>
      <c r="C47" s="1129"/>
      <c r="D47" s="1036"/>
      <c r="E47" s="1036"/>
      <c r="F47" s="1036"/>
      <c r="G47" s="1369"/>
      <c r="H47" s="1207"/>
      <c r="I47" s="1117"/>
      <c r="J47" s="1117"/>
      <c r="K47" s="1117"/>
      <c r="L47" s="1036"/>
      <c r="M47" s="1036"/>
      <c r="N47" s="1037"/>
      <c r="O47" s="1037"/>
      <c r="P47" s="1037"/>
      <c r="Q47" s="1039"/>
      <c r="R47" s="1208"/>
      <c r="S47" s="1037"/>
      <c r="T47" s="1037"/>
      <c r="U47" s="1037"/>
      <c r="V47" s="1037"/>
      <c r="W47" s="1037"/>
      <c r="X47" s="1037"/>
      <c r="Y47" s="1037"/>
      <c r="Z47" s="1036"/>
      <c r="AA47" s="1037"/>
      <c r="AB47" s="1037"/>
      <c r="AC47" s="1037"/>
      <c r="AD47" s="1367"/>
      <c r="AE47" s="1367"/>
      <c r="AF47" s="40"/>
      <c r="AG47" s="40"/>
      <c r="AH47" s="1117"/>
      <c r="AI47" s="1036"/>
      <c r="AJ47" s="40"/>
    </row>
    <row r="48" spans="2:36" ht="76.5" x14ac:dyDescent="0.2">
      <c r="B48" s="1129"/>
      <c r="C48" s="1129"/>
      <c r="D48" s="1036"/>
      <c r="E48" s="1036"/>
      <c r="F48" s="1036"/>
      <c r="G48" s="1369"/>
      <c r="H48" s="1207"/>
      <c r="I48" s="1117"/>
      <c r="J48" s="1117"/>
      <c r="K48" s="1117"/>
      <c r="L48" s="1036"/>
      <c r="M48" s="1036"/>
      <c r="N48" s="40"/>
      <c r="O48" s="40"/>
      <c r="P48" s="40"/>
      <c r="Q48" s="316" t="s">
        <v>856</v>
      </c>
      <c r="R48" s="88">
        <v>0.15</v>
      </c>
      <c r="S48" s="40"/>
      <c r="T48" s="40"/>
      <c r="U48" s="40"/>
      <c r="V48" s="40"/>
      <c r="W48" s="251" t="s">
        <v>823</v>
      </c>
      <c r="X48" s="40"/>
      <c r="Y48" s="40"/>
      <c r="Z48" s="1036"/>
      <c r="AA48" s="251"/>
      <c r="AB48" s="251"/>
      <c r="AC48" s="251"/>
      <c r="AD48" s="220">
        <v>0</v>
      </c>
      <c r="AE48" s="220">
        <v>0</v>
      </c>
      <c r="AF48" s="40"/>
      <c r="AG48" s="40"/>
      <c r="AH48" s="1117"/>
      <c r="AI48" s="1036"/>
      <c r="AJ48" s="40"/>
    </row>
    <row r="49" spans="2:36" x14ac:dyDescent="0.2">
      <c r="B49" s="1129"/>
      <c r="C49" s="1129"/>
      <c r="D49" s="1036"/>
      <c r="E49" s="1036"/>
      <c r="F49" s="1036"/>
      <c r="G49" s="1369"/>
      <c r="H49" s="1207"/>
      <c r="I49" s="1117"/>
      <c r="J49" s="1117"/>
      <c r="K49" s="1117"/>
      <c r="L49" s="1036"/>
      <c r="M49" s="1036"/>
      <c r="N49" s="1035"/>
      <c r="O49" s="1035"/>
      <c r="P49" s="1035"/>
      <c r="Q49" s="1084" t="s">
        <v>857</v>
      </c>
      <c r="R49" s="1206">
        <v>0.15</v>
      </c>
      <c r="S49" s="1035"/>
      <c r="T49" s="1035"/>
      <c r="U49" s="1035"/>
      <c r="V49" s="1035"/>
      <c r="W49" s="1035" t="s">
        <v>823</v>
      </c>
      <c r="X49" s="1035"/>
      <c r="Y49" s="1035"/>
      <c r="Z49" s="1036"/>
      <c r="AA49" s="1035"/>
      <c r="AB49" s="1035"/>
      <c r="AC49" s="1035"/>
      <c r="AD49" s="1365">
        <v>0</v>
      </c>
      <c r="AE49" s="1365">
        <v>0</v>
      </c>
      <c r="AF49" s="40"/>
      <c r="AG49" s="40"/>
      <c r="AH49" s="1117"/>
      <c r="AI49" s="1036"/>
      <c r="AJ49" s="40"/>
    </row>
    <row r="50" spans="2:36" x14ac:dyDescent="0.2">
      <c r="B50" s="1129"/>
      <c r="C50" s="1129"/>
      <c r="D50" s="1036"/>
      <c r="E50" s="1036"/>
      <c r="F50" s="1036"/>
      <c r="G50" s="1369"/>
      <c r="H50" s="1207"/>
      <c r="I50" s="1117"/>
      <c r="J50" s="1117"/>
      <c r="K50" s="1117"/>
      <c r="L50" s="1036"/>
      <c r="M50" s="1036"/>
      <c r="N50" s="1037"/>
      <c r="O50" s="1037"/>
      <c r="P50" s="1037"/>
      <c r="Q50" s="1085"/>
      <c r="R50" s="1208"/>
      <c r="S50" s="1037"/>
      <c r="T50" s="1037"/>
      <c r="U50" s="1037"/>
      <c r="V50" s="1037"/>
      <c r="W50" s="1037"/>
      <c r="X50" s="1037"/>
      <c r="Y50" s="1037"/>
      <c r="Z50" s="1036"/>
      <c r="AA50" s="1037"/>
      <c r="AB50" s="1037"/>
      <c r="AC50" s="1037"/>
      <c r="AD50" s="1367"/>
      <c r="AE50" s="1367"/>
      <c r="AF50" s="40"/>
      <c r="AG50" s="40"/>
      <c r="AH50" s="1117"/>
      <c r="AI50" s="1036"/>
      <c r="AJ50" s="40"/>
    </row>
    <row r="51" spans="2:36" ht="51" x14ac:dyDescent="0.2">
      <c r="B51" s="1129"/>
      <c r="C51" s="1129"/>
      <c r="D51" s="1036"/>
      <c r="E51" s="1036"/>
      <c r="F51" s="1036"/>
      <c r="G51" s="1369"/>
      <c r="H51" s="1207"/>
      <c r="I51" s="1117"/>
      <c r="J51" s="1117"/>
      <c r="K51" s="1117"/>
      <c r="L51" s="1036"/>
      <c r="M51" s="1036"/>
      <c r="N51" s="40"/>
      <c r="O51" s="40"/>
      <c r="P51" s="40"/>
      <c r="Q51" s="230" t="s">
        <v>858</v>
      </c>
      <c r="R51" s="236">
        <v>0.15</v>
      </c>
      <c r="S51" s="40"/>
      <c r="T51" s="40"/>
      <c r="U51" s="40"/>
      <c r="V51" s="40"/>
      <c r="W51" s="227"/>
      <c r="X51" s="40"/>
      <c r="Y51" s="40"/>
      <c r="Z51" s="1036"/>
      <c r="AA51" s="227" t="s">
        <v>829</v>
      </c>
      <c r="AB51" s="227" t="s">
        <v>830</v>
      </c>
      <c r="AC51" s="227" t="s">
        <v>831</v>
      </c>
      <c r="AD51" s="256">
        <v>5000000</v>
      </c>
      <c r="AE51" s="256">
        <v>5000000</v>
      </c>
      <c r="AF51" s="40"/>
      <c r="AG51" s="40"/>
      <c r="AH51" s="1117"/>
      <c r="AI51" s="1036"/>
      <c r="AJ51" s="40"/>
    </row>
    <row r="52" spans="2:36" ht="51" x14ac:dyDescent="0.2">
      <c r="B52" s="1130"/>
      <c r="C52" s="1130"/>
      <c r="D52" s="1037"/>
      <c r="E52" s="1037"/>
      <c r="F52" s="1037"/>
      <c r="G52" s="1223"/>
      <c r="H52" s="1208"/>
      <c r="I52" s="1108"/>
      <c r="J52" s="1108"/>
      <c r="K52" s="1108"/>
      <c r="L52" s="1037"/>
      <c r="M52" s="1037"/>
      <c r="N52" s="40"/>
      <c r="O52" s="40"/>
      <c r="P52" s="40"/>
      <c r="Q52" s="172" t="s">
        <v>859</v>
      </c>
      <c r="R52" s="88">
        <v>0.15</v>
      </c>
      <c r="S52" s="40"/>
      <c r="T52" s="40"/>
      <c r="U52" s="40"/>
      <c r="V52" s="40"/>
      <c r="W52" s="251" t="s">
        <v>823</v>
      </c>
      <c r="X52" s="40"/>
      <c r="Y52" s="40"/>
      <c r="Z52" s="1037"/>
      <c r="AA52" s="251" t="s">
        <v>1800</v>
      </c>
      <c r="AB52" s="251" t="s">
        <v>1801</v>
      </c>
      <c r="AC52" s="251" t="s">
        <v>1802</v>
      </c>
      <c r="AD52" s="220">
        <v>100000000</v>
      </c>
      <c r="AE52" s="220">
        <v>100000000</v>
      </c>
      <c r="AF52" s="40"/>
      <c r="AG52" s="40"/>
      <c r="AH52" s="1108"/>
      <c r="AI52" s="1037"/>
      <c r="AJ52" s="40"/>
    </row>
    <row r="53" spans="2:36" ht="127.5" x14ac:dyDescent="0.2">
      <c r="B53" s="95" t="s">
        <v>195</v>
      </c>
      <c r="C53" s="95" t="s">
        <v>228</v>
      </c>
      <c r="D53" s="1368">
        <v>0.2</v>
      </c>
      <c r="E53" s="40" t="s">
        <v>227</v>
      </c>
      <c r="F53" s="1368">
        <v>0.2</v>
      </c>
      <c r="G53" s="235" t="s">
        <v>233</v>
      </c>
      <c r="H53" s="88">
        <v>0.15</v>
      </c>
      <c r="I53" s="250" t="s">
        <v>21</v>
      </c>
      <c r="J53" s="250">
        <v>0</v>
      </c>
      <c r="K53" s="250">
        <v>4</v>
      </c>
      <c r="L53" s="107" t="s">
        <v>581</v>
      </c>
      <c r="M53" s="251">
        <v>1</v>
      </c>
      <c r="N53" s="40"/>
      <c r="O53" s="40"/>
      <c r="P53" s="40"/>
      <c r="Q53" s="316" t="s">
        <v>860</v>
      </c>
      <c r="R53" s="88">
        <v>1</v>
      </c>
      <c r="S53" s="40"/>
      <c r="T53" s="40"/>
      <c r="U53" s="40"/>
      <c r="V53" s="40"/>
      <c r="W53" s="251" t="s">
        <v>823</v>
      </c>
      <c r="X53" s="40"/>
      <c r="Y53" s="40"/>
      <c r="Z53" s="1035" t="s">
        <v>861</v>
      </c>
      <c r="AA53" s="251" t="s">
        <v>1800</v>
      </c>
      <c r="AB53" s="251" t="s">
        <v>1801</v>
      </c>
      <c r="AC53" s="251" t="s">
        <v>1802</v>
      </c>
      <c r="AD53" s="220">
        <v>305000000</v>
      </c>
      <c r="AE53" s="220">
        <v>305000000</v>
      </c>
      <c r="AF53" s="40"/>
      <c r="AG53" s="40"/>
      <c r="AH53" s="250" t="s">
        <v>203</v>
      </c>
      <c r="AI53" s="40" t="s">
        <v>821</v>
      </c>
      <c r="AJ53" s="40"/>
    </row>
    <row r="54" spans="2:36" ht="63.75" x14ac:dyDescent="0.2">
      <c r="B54" s="95" t="s">
        <v>195</v>
      </c>
      <c r="C54" s="95" t="s">
        <v>228</v>
      </c>
      <c r="D54" s="1036"/>
      <c r="E54" s="40" t="s">
        <v>227</v>
      </c>
      <c r="F54" s="1036"/>
      <c r="G54" s="235" t="s">
        <v>232</v>
      </c>
      <c r="H54" s="88">
        <v>0.25</v>
      </c>
      <c r="I54" s="250" t="s">
        <v>21</v>
      </c>
      <c r="J54" s="250">
        <v>0</v>
      </c>
      <c r="K54" s="250">
        <v>3600</v>
      </c>
      <c r="L54" s="251" t="s">
        <v>581</v>
      </c>
      <c r="M54" s="251">
        <v>900</v>
      </c>
      <c r="N54" s="40"/>
      <c r="O54" s="40"/>
      <c r="P54" s="40"/>
      <c r="Q54" s="316" t="s">
        <v>862</v>
      </c>
      <c r="R54" s="88">
        <v>1</v>
      </c>
      <c r="S54" s="40"/>
      <c r="T54" s="40"/>
      <c r="U54" s="40"/>
      <c r="V54" s="40"/>
      <c r="W54" s="251" t="s">
        <v>823</v>
      </c>
      <c r="X54" s="40"/>
      <c r="Y54" s="40"/>
      <c r="Z54" s="1036"/>
      <c r="AA54" s="1035" t="s">
        <v>863</v>
      </c>
      <c r="AB54" s="1035" t="s">
        <v>864</v>
      </c>
      <c r="AC54" s="1035" t="s">
        <v>865</v>
      </c>
      <c r="AD54" s="1365">
        <v>620000000</v>
      </c>
      <c r="AE54" s="1365">
        <f>620000000-995000</f>
        <v>619005000</v>
      </c>
      <c r="AF54" s="40"/>
      <c r="AG54" s="40"/>
      <c r="AH54" s="1107" t="s">
        <v>203</v>
      </c>
      <c r="AI54" s="1035" t="s">
        <v>821</v>
      </c>
      <c r="AJ54" s="40"/>
    </row>
    <row r="55" spans="2:36" ht="38.25" x14ac:dyDescent="0.2">
      <c r="B55" s="95" t="s">
        <v>195</v>
      </c>
      <c r="C55" s="95" t="s">
        <v>228</v>
      </c>
      <c r="D55" s="1036"/>
      <c r="E55" s="40" t="s">
        <v>227</v>
      </c>
      <c r="F55" s="1036"/>
      <c r="G55" s="156" t="s">
        <v>231</v>
      </c>
      <c r="H55" s="88">
        <v>0.15</v>
      </c>
      <c r="I55" s="250" t="s">
        <v>21</v>
      </c>
      <c r="J55" s="250">
        <v>16</v>
      </c>
      <c r="K55" s="250">
        <v>32</v>
      </c>
      <c r="L55" s="251" t="s">
        <v>581</v>
      </c>
      <c r="M55" s="251">
        <v>8</v>
      </c>
      <c r="N55" s="40"/>
      <c r="O55" s="40"/>
      <c r="P55" s="40"/>
      <c r="Q55" s="316" t="s">
        <v>866</v>
      </c>
      <c r="R55" s="88">
        <v>1</v>
      </c>
      <c r="S55" s="40"/>
      <c r="T55" s="40"/>
      <c r="U55" s="40"/>
      <c r="V55" s="40"/>
      <c r="W55" s="251" t="s">
        <v>823</v>
      </c>
      <c r="X55" s="40"/>
      <c r="Y55" s="40"/>
      <c r="Z55" s="1037"/>
      <c r="AA55" s="1037"/>
      <c r="AB55" s="1037"/>
      <c r="AC55" s="1037"/>
      <c r="AD55" s="1367"/>
      <c r="AE55" s="1367"/>
      <c r="AF55" s="40"/>
      <c r="AG55" s="40"/>
      <c r="AH55" s="1108"/>
      <c r="AI55" s="1037"/>
      <c r="AJ55" s="40"/>
    </row>
    <row r="56" spans="2:36" ht="76.5" x14ac:dyDescent="0.2">
      <c r="B56" s="1128" t="s">
        <v>195</v>
      </c>
      <c r="C56" s="1128" t="s">
        <v>228</v>
      </c>
      <c r="D56" s="1036"/>
      <c r="E56" s="1084" t="s">
        <v>227</v>
      </c>
      <c r="F56" s="1036"/>
      <c r="G56" s="1222" t="s">
        <v>230</v>
      </c>
      <c r="H56" s="1206">
        <v>0.3</v>
      </c>
      <c r="I56" s="1107" t="s">
        <v>21</v>
      </c>
      <c r="J56" s="1107">
        <v>5954</v>
      </c>
      <c r="K56" s="1107">
        <v>8000</v>
      </c>
      <c r="L56" s="1035" t="s">
        <v>581</v>
      </c>
      <c r="M56" s="1035">
        <v>2000</v>
      </c>
      <c r="N56" s="40"/>
      <c r="O56" s="40"/>
      <c r="P56" s="40"/>
      <c r="Q56" s="316" t="s">
        <v>867</v>
      </c>
      <c r="R56" s="88">
        <v>0.7</v>
      </c>
      <c r="S56" s="40"/>
      <c r="T56" s="40"/>
      <c r="U56" s="40"/>
      <c r="V56" s="40"/>
      <c r="W56" s="251" t="s">
        <v>823</v>
      </c>
      <c r="X56" s="40"/>
      <c r="Y56" s="40"/>
      <c r="Z56" s="1118" t="s">
        <v>868</v>
      </c>
      <c r="AA56" s="1035" t="s">
        <v>869</v>
      </c>
      <c r="AB56" s="251" t="s">
        <v>870</v>
      </c>
      <c r="AC56" s="1035" t="s">
        <v>871</v>
      </c>
      <c r="AD56" s="220">
        <v>239362500</v>
      </c>
      <c r="AE56" s="220">
        <f>239362500-13442500</f>
        <v>225920000</v>
      </c>
      <c r="AF56" s="40"/>
      <c r="AG56" s="40"/>
      <c r="AH56" s="1107" t="s">
        <v>203</v>
      </c>
      <c r="AI56" s="1035" t="s">
        <v>821</v>
      </c>
      <c r="AJ56" s="40"/>
    </row>
    <row r="57" spans="2:36" x14ac:dyDescent="0.2">
      <c r="B57" s="1129"/>
      <c r="C57" s="1129"/>
      <c r="D57" s="1036"/>
      <c r="E57" s="1168"/>
      <c r="F57" s="1036"/>
      <c r="G57" s="1369"/>
      <c r="H57" s="1207"/>
      <c r="I57" s="1117"/>
      <c r="J57" s="1117"/>
      <c r="K57" s="1117"/>
      <c r="L57" s="1036"/>
      <c r="M57" s="1036"/>
      <c r="N57" s="1035"/>
      <c r="O57" s="1035"/>
      <c r="P57" s="1035"/>
      <c r="Q57" s="1084" t="s">
        <v>872</v>
      </c>
      <c r="R57" s="1206">
        <v>0.1</v>
      </c>
      <c r="S57" s="1035"/>
      <c r="T57" s="1035"/>
      <c r="U57" s="1035"/>
      <c r="V57" s="1035"/>
      <c r="W57" s="1035" t="s">
        <v>823</v>
      </c>
      <c r="X57" s="40"/>
      <c r="Y57" s="40"/>
      <c r="Z57" s="1118"/>
      <c r="AA57" s="1036"/>
      <c r="AB57" s="1035" t="s">
        <v>870</v>
      </c>
      <c r="AC57" s="1036"/>
      <c r="AD57" s="1365">
        <v>83600000</v>
      </c>
      <c r="AE57" s="1365">
        <v>83600000</v>
      </c>
      <c r="AF57" s="40"/>
      <c r="AG57" s="40"/>
      <c r="AH57" s="1117"/>
      <c r="AI57" s="1036"/>
      <c r="AJ57" s="40"/>
    </row>
    <row r="58" spans="2:36" x14ac:dyDescent="0.2">
      <c r="B58" s="1129"/>
      <c r="C58" s="1129"/>
      <c r="D58" s="1036"/>
      <c r="E58" s="1168"/>
      <c r="F58" s="1036"/>
      <c r="G58" s="1369"/>
      <c r="H58" s="1207"/>
      <c r="I58" s="1117"/>
      <c r="J58" s="1117"/>
      <c r="K58" s="1117"/>
      <c r="L58" s="1036"/>
      <c r="M58" s="1036"/>
      <c r="N58" s="1037"/>
      <c r="O58" s="1037"/>
      <c r="P58" s="1037"/>
      <c r="Q58" s="1085"/>
      <c r="R58" s="1208"/>
      <c r="S58" s="1037"/>
      <c r="T58" s="1037"/>
      <c r="U58" s="1037"/>
      <c r="V58" s="1037"/>
      <c r="W58" s="1037"/>
      <c r="X58" s="40"/>
      <c r="Y58" s="40"/>
      <c r="Z58" s="1118"/>
      <c r="AA58" s="1036"/>
      <c r="AB58" s="1037"/>
      <c r="AC58" s="1036"/>
      <c r="AD58" s="1367"/>
      <c r="AE58" s="1367"/>
      <c r="AF58" s="40"/>
      <c r="AG58" s="40"/>
      <c r="AH58" s="1117"/>
      <c r="AI58" s="1036"/>
      <c r="AJ58" s="40"/>
    </row>
    <row r="59" spans="2:36" ht="63.75" x14ac:dyDescent="0.2">
      <c r="B59" s="1129"/>
      <c r="C59" s="1129"/>
      <c r="D59" s="1036"/>
      <c r="E59" s="1168"/>
      <c r="F59" s="1036"/>
      <c r="G59" s="1369"/>
      <c r="H59" s="1207"/>
      <c r="I59" s="1117"/>
      <c r="J59" s="1117"/>
      <c r="K59" s="1117"/>
      <c r="L59" s="1036"/>
      <c r="M59" s="1036"/>
      <c r="N59" s="40"/>
      <c r="O59" s="40"/>
      <c r="P59" s="40"/>
      <c r="Q59" s="316" t="s">
        <v>873</v>
      </c>
      <c r="R59" s="88">
        <v>0.1</v>
      </c>
      <c r="S59" s="40"/>
      <c r="T59" s="40"/>
      <c r="U59" s="40"/>
      <c r="V59" s="40"/>
      <c r="W59" s="251" t="s">
        <v>823</v>
      </c>
      <c r="X59" s="40"/>
      <c r="Y59" s="40"/>
      <c r="Z59" s="1118"/>
      <c r="AA59" s="1036"/>
      <c r="AB59" s="251" t="s">
        <v>870</v>
      </c>
      <c r="AC59" s="1036"/>
      <c r="AD59" s="220">
        <v>36575000</v>
      </c>
      <c r="AE59" s="220">
        <v>36575000</v>
      </c>
      <c r="AF59" s="40"/>
      <c r="AG59" s="40"/>
      <c r="AH59" s="1117"/>
      <c r="AI59" s="1036"/>
      <c r="AJ59" s="40"/>
    </row>
    <row r="60" spans="2:36" ht="38.25" x14ac:dyDescent="0.2">
      <c r="B60" s="1130"/>
      <c r="C60" s="1130"/>
      <c r="D60" s="1036"/>
      <c r="E60" s="1085"/>
      <c r="F60" s="1036"/>
      <c r="G60" s="1223"/>
      <c r="H60" s="1208"/>
      <c r="I60" s="1108"/>
      <c r="J60" s="1108"/>
      <c r="K60" s="1108"/>
      <c r="L60" s="1037"/>
      <c r="M60" s="1037"/>
      <c r="N60" s="40"/>
      <c r="O60" s="40"/>
      <c r="P60" s="40"/>
      <c r="Q60" s="229" t="s">
        <v>874</v>
      </c>
      <c r="R60" s="88">
        <v>0.1</v>
      </c>
      <c r="S60" s="40"/>
      <c r="T60" s="40"/>
      <c r="U60" s="40"/>
      <c r="V60" s="40"/>
      <c r="W60" s="226"/>
      <c r="X60" s="40"/>
      <c r="Y60" s="40"/>
      <c r="Z60" s="1118"/>
      <c r="AA60" s="251" t="s">
        <v>875</v>
      </c>
      <c r="AB60" s="251" t="s">
        <v>870</v>
      </c>
      <c r="AC60" s="1037"/>
      <c r="AD60" s="220">
        <v>97020000</v>
      </c>
      <c r="AE60" s="220">
        <v>97020000</v>
      </c>
      <c r="AF60" s="40"/>
      <c r="AG60" s="40"/>
      <c r="AH60" s="1108"/>
      <c r="AI60" s="1037"/>
      <c r="AJ60" s="40"/>
    </row>
    <row r="61" spans="2:36" x14ac:dyDescent="0.2">
      <c r="B61" s="1128" t="s">
        <v>195</v>
      </c>
      <c r="C61" s="1128" t="s">
        <v>228</v>
      </c>
      <c r="D61" s="1036"/>
      <c r="E61" s="1084" t="s">
        <v>227</v>
      </c>
      <c r="F61" s="1036"/>
      <c r="G61" s="1222" t="s">
        <v>229</v>
      </c>
      <c r="H61" s="1206">
        <v>0.15</v>
      </c>
      <c r="I61" s="1107" t="s">
        <v>21</v>
      </c>
      <c r="J61" s="1107">
        <v>16</v>
      </c>
      <c r="K61" s="1107">
        <v>32</v>
      </c>
      <c r="L61" s="1035" t="s">
        <v>581</v>
      </c>
      <c r="M61" s="1035" t="s">
        <v>1042</v>
      </c>
      <c r="N61" s="1035"/>
      <c r="O61" s="1035"/>
      <c r="P61" s="1035"/>
      <c r="Q61" s="1084" t="s">
        <v>820</v>
      </c>
      <c r="R61" s="1206">
        <v>1</v>
      </c>
      <c r="S61" s="1035"/>
      <c r="T61" s="1035"/>
      <c r="U61" s="1035"/>
      <c r="V61" s="1035"/>
      <c r="W61" s="1035" t="s">
        <v>617</v>
      </c>
      <c r="X61" s="40"/>
      <c r="Y61" s="40"/>
      <c r="Z61" s="1118"/>
      <c r="AA61" s="1035" t="s">
        <v>617</v>
      </c>
      <c r="AB61" s="1035" t="s">
        <v>617</v>
      </c>
      <c r="AC61" s="1035" t="s">
        <v>617</v>
      </c>
      <c r="AD61" s="1370" t="s">
        <v>617</v>
      </c>
      <c r="AE61" s="1370" t="s">
        <v>617</v>
      </c>
      <c r="AF61" s="40"/>
      <c r="AG61" s="40"/>
      <c r="AH61" s="1107" t="s">
        <v>203</v>
      </c>
      <c r="AI61" s="1035" t="s">
        <v>821</v>
      </c>
      <c r="AJ61" s="40"/>
    </row>
    <row r="62" spans="2:36" x14ac:dyDescent="0.2">
      <c r="B62" s="1130"/>
      <c r="C62" s="1130"/>
      <c r="D62" s="1037"/>
      <c r="E62" s="1085"/>
      <c r="F62" s="1037"/>
      <c r="G62" s="1223"/>
      <c r="H62" s="1208"/>
      <c r="I62" s="1108"/>
      <c r="J62" s="1108"/>
      <c r="K62" s="1108"/>
      <c r="L62" s="1037"/>
      <c r="M62" s="1037"/>
      <c r="N62" s="1037"/>
      <c r="O62" s="1037"/>
      <c r="P62" s="1037"/>
      <c r="Q62" s="1085"/>
      <c r="R62" s="1208"/>
      <c r="S62" s="1037"/>
      <c r="T62" s="1037"/>
      <c r="U62" s="1037"/>
      <c r="V62" s="1037"/>
      <c r="W62" s="1037"/>
      <c r="X62" s="40"/>
      <c r="Y62" s="40"/>
      <c r="Z62" s="1118"/>
      <c r="AA62" s="1037"/>
      <c r="AB62" s="1037"/>
      <c r="AC62" s="1037"/>
      <c r="AD62" s="1371"/>
      <c r="AE62" s="1371"/>
      <c r="AF62" s="40"/>
      <c r="AG62" s="40"/>
      <c r="AH62" s="1108"/>
      <c r="AI62" s="1037"/>
      <c r="AJ62" s="40"/>
    </row>
    <row r="63" spans="2:36" x14ac:dyDescent="0.2">
      <c r="B63" s="1128" t="s">
        <v>195</v>
      </c>
      <c r="C63" s="1128" t="s">
        <v>220</v>
      </c>
      <c r="D63" s="1368">
        <v>0.2</v>
      </c>
      <c r="E63" s="1035" t="s">
        <v>219</v>
      </c>
      <c r="F63" s="1368">
        <v>0.2</v>
      </c>
      <c r="G63" s="1222" t="s">
        <v>225</v>
      </c>
      <c r="H63" s="1206">
        <v>0.35</v>
      </c>
      <c r="I63" s="1107" t="s">
        <v>47</v>
      </c>
      <c r="J63" s="1107">
        <v>1</v>
      </c>
      <c r="K63" s="1107">
        <v>1</v>
      </c>
      <c r="L63" s="1035" t="s">
        <v>581</v>
      </c>
      <c r="M63" s="1035">
        <v>1</v>
      </c>
      <c r="N63" s="1035"/>
      <c r="O63" s="1035"/>
      <c r="P63" s="1035"/>
      <c r="Q63" s="1084" t="s">
        <v>876</v>
      </c>
      <c r="R63" s="1206">
        <v>1</v>
      </c>
      <c r="S63" s="1035"/>
      <c r="T63" s="1035"/>
      <c r="U63" s="1035"/>
      <c r="V63" s="1035"/>
      <c r="W63" s="1035" t="s">
        <v>823</v>
      </c>
      <c r="X63" s="40"/>
      <c r="Y63" s="40"/>
      <c r="Z63" s="1035" t="s">
        <v>877</v>
      </c>
      <c r="AA63" s="1035" t="s">
        <v>878</v>
      </c>
      <c r="AB63" s="1035" t="s">
        <v>879</v>
      </c>
      <c r="AC63" s="1035" t="s">
        <v>880</v>
      </c>
      <c r="AD63" s="1365">
        <v>166000000</v>
      </c>
      <c r="AE63" s="1365">
        <v>166000000</v>
      </c>
      <c r="AF63" s="40"/>
      <c r="AG63" s="40"/>
      <c r="AH63" s="1107" t="s">
        <v>203</v>
      </c>
      <c r="AI63" s="1035" t="s">
        <v>821</v>
      </c>
      <c r="AJ63" s="40"/>
    </row>
    <row r="64" spans="2:36" x14ac:dyDescent="0.2">
      <c r="B64" s="1130"/>
      <c r="C64" s="1130"/>
      <c r="D64" s="1036"/>
      <c r="E64" s="1037"/>
      <c r="F64" s="1036"/>
      <c r="G64" s="1223"/>
      <c r="H64" s="1208"/>
      <c r="I64" s="1108"/>
      <c r="J64" s="1108"/>
      <c r="K64" s="1108"/>
      <c r="L64" s="1037"/>
      <c r="M64" s="1037"/>
      <c r="N64" s="1037"/>
      <c r="O64" s="1037"/>
      <c r="P64" s="1037"/>
      <c r="Q64" s="1085"/>
      <c r="R64" s="1208"/>
      <c r="S64" s="1037"/>
      <c r="T64" s="1037"/>
      <c r="U64" s="1037"/>
      <c r="V64" s="1037"/>
      <c r="W64" s="1037"/>
      <c r="X64" s="40"/>
      <c r="Y64" s="40"/>
      <c r="Z64" s="1036"/>
      <c r="AA64" s="1036"/>
      <c r="AB64" s="1037"/>
      <c r="AC64" s="1037"/>
      <c r="AD64" s="1367"/>
      <c r="AE64" s="1367"/>
      <c r="AF64" s="40"/>
      <c r="AG64" s="40"/>
      <c r="AH64" s="1108"/>
      <c r="AI64" s="1037"/>
      <c r="AJ64" s="40"/>
    </row>
    <row r="65" spans="2:36" ht="51" x14ac:dyDescent="0.2">
      <c r="B65" s="1128" t="s">
        <v>195</v>
      </c>
      <c r="C65" s="1128" t="s">
        <v>220</v>
      </c>
      <c r="D65" s="1036"/>
      <c r="E65" s="1035" t="s">
        <v>219</v>
      </c>
      <c r="F65" s="1036"/>
      <c r="G65" s="1222" t="s">
        <v>224</v>
      </c>
      <c r="H65" s="1206">
        <v>0.15</v>
      </c>
      <c r="I65" s="1107" t="s">
        <v>21</v>
      </c>
      <c r="J65" s="1107">
        <v>16</v>
      </c>
      <c r="K65" s="1107">
        <v>32</v>
      </c>
      <c r="L65" s="1035" t="s">
        <v>581</v>
      </c>
      <c r="M65" s="1035">
        <v>4</v>
      </c>
      <c r="N65" s="40"/>
      <c r="O65" s="40"/>
      <c r="P65" s="40"/>
      <c r="Q65" s="316" t="s">
        <v>881</v>
      </c>
      <c r="R65" s="88">
        <v>0.5</v>
      </c>
      <c r="S65" s="40"/>
      <c r="T65" s="40"/>
      <c r="U65" s="40"/>
      <c r="V65" s="40"/>
      <c r="W65" s="251" t="s">
        <v>823</v>
      </c>
      <c r="X65" s="40"/>
      <c r="Y65" s="40"/>
      <c r="Z65" s="1036"/>
      <c r="AA65" s="1036"/>
      <c r="AB65" s="251" t="s">
        <v>882</v>
      </c>
      <c r="AC65" s="251" t="s">
        <v>883</v>
      </c>
      <c r="AD65" s="220">
        <v>89000000</v>
      </c>
      <c r="AE65" s="220">
        <v>89000000</v>
      </c>
      <c r="AF65" s="40"/>
      <c r="AG65" s="40"/>
      <c r="AH65" s="1107" t="s">
        <v>203</v>
      </c>
      <c r="AI65" s="1035" t="s">
        <v>821</v>
      </c>
      <c r="AJ65" s="40"/>
    </row>
    <row r="66" spans="2:36" ht="38.25" x14ac:dyDescent="0.2">
      <c r="B66" s="1129"/>
      <c r="C66" s="1129"/>
      <c r="D66" s="1036"/>
      <c r="E66" s="1036"/>
      <c r="F66" s="1036"/>
      <c r="G66" s="1369"/>
      <c r="H66" s="1207"/>
      <c r="I66" s="1117"/>
      <c r="J66" s="1117"/>
      <c r="K66" s="1117"/>
      <c r="L66" s="1036"/>
      <c r="M66" s="1036"/>
      <c r="N66" s="1035"/>
      <c r="O66" s="1035"/>
      <c r="P66" s="1035"/>
      <c r="Q66" s="1084" t="s">
        <v>884</v>
      </c>
      <c r="R66" s="1206">
        <v>0.5</v>
      </c>
      <c r="S66" s="1035"/>
      <c r="T66" s="1035"/>
      <c r="U66" s="1035"/>
      <c r="V66" s="1035"/>
      <c r="W66" s="1035" t="s">
        <v>823</v>
      </c>
      <c r="X66" s="40"/>
      <c r="Y66" s="40"/>
      <c r="Z66" s="1036"/>
      <c r="AA66" s="1036"/>
      <c r="AB66" s="251" t="s">
        <v>885</v>
      </c>
      <c r="AC66" s="251" t="s">
        <v>886</v>
      </c>
      <c r="AD66" s="220">
        <v>127410000</v>
      </c>
      <c r="AE66" s="220">
        <f>127410000-11385000</f>
        <v>116025000</v>
      </c>
      <c r="AF66" s="40"/>
      <c r="AG66" s="40"/>
      <c r="AH66" s="1117"/>
      <c r="AI66" s="1036"/>
      <c r="AJ66" s="40"/>
    </row>
    <row r="67" spans="2:36" ht="51" x14ac:dyDescent="0.2">
      <c r="B67" s="1129"/>
      <c r="C67" s="1129"/>
      <c r="D67" s="1036"/>
      <c r="E67" s="1036"/>
      <c r="F67" s="1036"/>
      <c r="G67" s="1369"/>
      <c r="H67" s="1207"/>
      <c r="I67" s="1117"/>
      <c r="J67" s="1117"/>
      <c r="K67" s="1117"/>
      <c r="L67" s="1036"/>
      <c r="M67" s="1036"/>
      <c r="N67" s="1036"/>
      <c r="O67" s="1036"/>
      <c r="P67" s="1036"/>
      <c r="Q67" s="1168"/>
      <c r="R67" s="1207"/>
      <c r="S67" s="1036"/>
      <c r="T67" s="1036"/>
      <c r="U67" s="1036"/>
      <c r="V67" s="1036"/>
      <c r="W67" s="1036"/>
      <c r="X67" s="40"/>
      <c r="Y67" s="40"/>
      <c r="Z67" s="1036"/>
      <c r="AA67" s="1036"/>
      <c r="AB67" s="251" t="s">
        <v>887</v>
      </c>
      <c r="AC67" s="251" t="s">
        <v>888</v>
      </c>
      <c r="AD67" s="220">
        <v>30000000</v>
      </c>
      <c r="AE67" s="220">
        <v>30000000</v>
      </c>
      <c r="AF67" s="40"/>
      <c r="AG67" s="40"/>
      <c r="AH67" s="1117"/>
      <c r="AI67" s="1036"/>
      <c r="AJ67" s="40"/>
    </row>
    <row r="68" spans="2:36" ht="76.5" x14ac:dyDescent="0.2">
      <c r="B68" s="1130"/>
      <c r="C68" s="1130"/>
      <c r="D68" s="1036"/>
      <c r="E68" s="1037"/>
      <c r="F68" s="1036"/>
      <c r="G68" s="1223"/>
      <c r="H68" s="1208"/>
      <c r="I68" s="1108"/>
      <c r="J68" s="1108"/>
      <c r="K68" s="1108"/>
      <c r="L68" s="1037"/>
      <c r="M68" s="1037"/>
      <c r="N68" s="1037"/>
      <c r="O68" s="1037"/>
      <c r="P68" s="1037"/>
      <c r="Q68" s="1085"/>
      <c r="R68" s="1208"/>
      <c r="S68" s="1037"/>
      <c r="T68" s="1037"/>
      <c r="U68" s="1037"/>
      <c r="V68" s="1037"/>
      <c r="W68" s="1037"/>
      <c r="X68" s="40"/>
      <c r="Y68" s="40"/>
      <c r="Z68" s="1037"/>
      <c r="AA68" s="1037"/>
      <c r="AB68" s="251" t="s">
        <v>889</v>
      </c>
      <c r="AC68" s="251" t="s">
        <v>890</v>
      </c>
      <c r="AD68" s="220">
        <v>550000000</v>
      </c>
      <c r="AE68" s="220">
        <f>550000000-25743540</f>
        <v>524256460</v>
      </c>
      <c r="AF68" s="40"/>
      <c r="AG68" s="40"/>
      <c r="AH68" s="1108"/>
      <c r="AI68" s="1037"/>
      <c r="AJ68" s="40"/>
    </row>
    <row r="69" spans="2:36" ht="25.5" x14ac:dyDescent="0.2">
      <c r="B69" s="95" t="s">
        <v>195</v>
      </c>
      <c r="C69" s="100" t="s">
        <v>220</v>
      </c>
      <c r="D69" s="1036"/>
      <c r="E69" s="316" t="s">
        <v>219</v>
      </c>
      <c r="F69" s="1036"/>
      <c r="G69" s="235" t="s">
        <v>223</v>
      </c>
      <c r="H69" s="88">
        <v>0.15</v>
      </c>
      <c r="I69" s="250" t="s">
        <v>21</v>
      </c>
      <c r="J69" s="250">
        <v>0</v>
      </c>
      <c r="K69" s="250">
        <v>400</v>
      </c>
      <c r="L69" s="251" t="s">
        <v>582</v>
      </c>
      <c r="M69" s="250" t="s">
        <v>1042</v>
      </c>
      <c r="N69" s="40"/>
      <c r="O69" s="40"/>
      <c r="P69" s="40"/>
      <c r="Q69" s="316" t="s">
        <v>820</v>
      </c>
      <c r="R69" s="88">
        <v>1</v>
      </c>
      <c r="S69" s="40"/>
      <c r="T69" s="40"/>
      <c r="U69" s="40"/>
      <c r="V69" s="40"/>
      <c r="W69" s="251" t="s">
        <v>617</v>
      </c>
      <c r="X69" s="40"/>
      <c r="Y69" s="40"/>
      <c r="Z69" s="251" t="s">
        <v>617</v>
      </c>
      <c r="AA69" s="251" t="s">
        <v>617</v>
      </c>
      <c r="AB69" s="251" t="s">
        <v>617</v>
      </c>
      <c r="AC69" s="251" t="s">
        <v>617</v>
      </c>
      <c r="AD69" s="221" t="s">
        <v>617</v>
      </c>
      <c r="AE69" s="221" t="s">
        <v>617</v>
      </c>
      <c r="AF69" s="40"/>
      <c r="AG69" s="40"/>
      <c r="AH69" s="250" t="s">
        <v>203</v>
      </c>
      <c r="AI69" s="40" t="s">
        <v>821</v>
      </c>
      <c r="AJ69" s="40"/>
    </row>
    <row r="70" spans="2:36" ht="25.5" x14ac:dyDescent="0.2">
      <c r="B70" s="1128" t="s">
        <v>195</v>
      </c>
      <c r="C70" s="1128" t="s">
        <v>220</v>
      </c>
      <c r="D70" s="1036"/>
      <c r="E70" s="1035" t="s">
        <v>219</v>
      </c>
      <c r="F70" s="1036"/>
      <c r="G70" s="1222" t="s">
        <v>222</v>
      </c>
      <c r="H70" s="1206">
        <v>0.1</v>
      </c>
      <c r="I70" s="1107" t="s">
        <v>21</v>
      </c>
      <c r="J70" s="1107">
        <v>221</v>
      </c>
      <c r="K70" s="1107">
        <v>250</v>
      </c>
      <c r="L70" s="1035" t="s">
        <v>582</v>
      </c>
      <c r="M70" s="1035">
        <v>50</v>
      </c>
      <c r="N70" s="1035"/>
      <c r="O70" s="1035"/>
      <c r="P70" s="1035"/>
      <c r="Q70" s="1035" t="s">
        <v>891</v>
      </c>
      <c r="R70" s="1206">
        <v>1</v>
      </c>
      <c r="S70" s="1035"/>
      <c r="T70" s="1035"/>
      <c r="U70" s="1035"/>
      <c r="V70" s="1035"/>
      <c r="W70" s="1035" t="s">
        <v>823</v>
      </c>
      <c r="X70" s="40"/>
      <c r="Y70" s="40"/>
      <c r="Z70" s="1035" t="s">
        <v>892</v>
      </c>
      <c r="AA70" s="1035" t="s">
        <v>893</v>
      </c>
      <c r="AB70" s="251" t="s">
        <v>894</v>
      </c>
      <c r="AC70" s="251" t="s">
        <v>895</v>
      </c>
      <c r="AD70" s="220">
        <v>35000000</v>
      </c>
      <c r="AE70" s="220">
        <v>35000000</v>
      </c>
      <c r="AF70" s="40"/>
      <c r="AG70" s="40"/>
      <c r="AH70" s="1107" t="s">
        <v>203</v>
      </c>
      <c r="AI70" s="1035" t="s">
        <v>821</v>
      </c>
      <c r="AJ70" s="40"/>
    </row>
    <row r="71" spans="2:36" ht="38.25" x14ac:dyDescent="0.2">
      <c r="B71" s="1130"/>
      <c r="C71" s="1130"/>
      <c r="D71" s="1036"/>
      <c r="E71" s="1037"/>
      <c r="F71" s="1036"/>
      <c r="G71" s="1223"/>
      <c r="H71" s="1208"/>
      <c r="I71" s="1108"/>
      <c r="J71" s="1108"/>
      <c r="K71" s="1108"/>
      <c r="L71" s="1037"/>
      <c r="M71" s="1037"/>
      <c r="N71" s="1037"/>
      <c r="O71" s="1037"/>
      <c r="P71" s="1037"/>
      <c r="Q71" s="1037"/>
      <c r="R71" s="1208"/>
      <c r="S71" s="1037"/>
      <c r="T71" s="1037"/>
      <c r="U71" s="1037"/>
      <c r="V71" s="1037"/>
      <c r="W71" s="1037"/>
      <c r="X71" s="40"/>
      <c r="Y71" s="40"/>
      <c r="Z71" s="1037"/>
      <c r="AA71" s="1037"/>
      <c r="AB71" s="251" t="s">
        <v>896</v>
      </c>
      <c r="AC71" s="251" t="s">
        <v>897</v>
      </c>
      <c r="AD71" s="220">
        <v>85000000</v>
      </c>
      <c r="AE71" s="220">
        <v>85000000</v>
      </c>
      <c r="AF71" s="40"/>
      <c r="AG71" s="40"/>
      <c r="AH71" s="1108"/>
      <c r="AI71" s="1037"/>
      <c r="AJ71" s="40"/>
    </row>
    <row r="72" spans="2:36" x14ac:dyDescent="0.2">
      <c r="B72" s="1128" t="s">
        <v>195</v>
      </c>
      <c r="C72" s="1128" t="s">
        <v>220</v>
      </c>
      <c r="D72" s="1036"/>
      <c r="E72" s="1035" t="s">
        <v>219</v>
      </c>
      <c r="F72" s="1036"/>
      <c r="G72" s="1222" t="s">
        <v>221</v>
      </c>
      <c r="H72" s="1206">
        <v>0.15</v>
      </c>
      <c r="I72" s="1107" t="s">
        <v>21</v>
      </c>
      <c r="J72" s="1107">
        <v>2</v>
      </c>
      <c r="K72" s="1107">
        <v>6</v>
      </c>
      <c r="L72" s="1035" t="s">
        <v>581</v>
      </c>
      <c r="M72" s="1035">
        <v>1</v>
      </c>
      <c r="N72" s="40"/>
      <c r="O72" s="40"/>
      <c r="P72" s="40"/>
      <c r="Q72" s="1038" t="s">
        <v>1803</v>
      </c>
      <c r="R72" s="1206">
        <v>1</v>
      </c>
      <c r="S72" s="40"/>
      <c r="T72" s="40"/>
      <c r="U72" s="40"/>
      <c r="V72" s="40"/>
      <c r="W72" s="1035" t="s">
        <v>617</v>
      </c>
      <c r="X72" s="40"/>
      <c r="Y72" s="40"/>
      <c r="Z72" s="1035"/>
      <c r="AA72" s="1035" t="s">
        <v>833</v>
      </c>
      <c r="AB72" s="1035" t="s">
        <v>834</v>
      </c>
      <c r="AC72" s="1035" t="s">
        <v>835</v>
      </c>
      <c r="AD72" s="1365">
        <f>69882120+30000000</f>
        <v>99882120</v>
      </c>
      <c r="AE72" s="1365">
        <v>69882120</v>
      </c>
      <c r="AF72" s="40"/>
      <c r="AG72" s="40"/>
      <c r="AH72" s="1107" t="s">
        <v>203</v>
      </c>
      <c r="AI72" s="1035" t="s">
        <v>821</v>
      </c>
      <c r="AJ72" s="40"/>
    </row>
    <row r="73" spans="2:36" x14ac:dyDescent="0.2">
      <c r="B73" s="1129"/>
      <c r="C73" s="1129"/>
      <c r="D73" s="1036"/>
      <c r="E73" s="1036"/>
      <c r="F73" s="1036"/>
      <c r="G73" s="1369"/>
      <c r="H73" s="1207"/>
      <c r="I73" s="1117"/>
      <c r="J73" s="1117"/>
      <c r="K73" s="1117"/>
      <c r="L73" s="1036"/>
      <c r="M73" s="1036"/>
      <c r="N73" s="40"/>
      <c r="O73" s="40"/>
      <c r="P73" s="40"/>
      <c r="Q73" s="1083"/>
      <c r="R73" s="1207"/>
      <c r="S73" s="40"/>
      <c r="T73" s="40"/>
      <c r="U73" s="40"/>
      <c r="V73" s="40"/>
      <c r="W73" s="1036"/>
      <c r="X73" s="40"/>
      <c r="Y73" s="40"/>
      <c r="Z73" s="1036"/>
      <c r="AA73" s="1036"/>
      <c r="AB73" s="1036"/>
      <c r="AC73" s="1036"/>
      <c r="AD73" s="1366"/>
      <c r="AE73" s="1366"/>
      <c r="AF73" s="40"/>
      <c r="AG73" s="40"/>
      <c r="AH73" s="1117"/>
      <c r="AI73" s="1036"/>
      <c r="AJ73" s="40"/>
    </row>
    <row r="74" spans="2:36" x14ac:dyDescent="0.2">
      <c r="B74" s="1129"/>
      <c r="C74" s="1129"/>
      <c r="D74" s="1036"/>
      <c r="E74" s="1036"/>
      <c r="F74" s="1036"/>
      <c r="G74" s="1369"/>
      <c r="H74" s="1207"/>
      <c r="I74" s="1117"/>
      <c r="J74" s="1117"/>
      <c r="K74" s="1117"/>
      <c r="L74" s="1036"/>
      <c r="M74" s="1036"/>
      <c r="N74" s="40"/>
      <c r="O74" s="40"/>
      <c r="P74" s="40"/>
      <c r="Q74" s="1083"/>
      <c r="R74" s="1207"/>
      <c r="S74" s="40"/>
      <c r="T74" s="40"/>
      <c r="U74" s="40"/>
      <c r="V74" s="40"/>
      <c r="W74" s="1036"/>
      <c r="X74" s="40"/>
      <c r="Y74" s="40"/>
      <c r="Z74" s="1036"/>
      <c r="AA74" s="1036"/>
      <c r="AB74" s="1036"/>
      <c r="AC74" s="1036"/>
      <c r="AD74" s="1366"/>
      <c r="AE74" s="1366"/>
      <c r="AF74" s="40"/>
      <c r="AG74" s="40"/>
      <c r="AH74" s="1117"/>
      <c r="AI74" s="1036"/>
      <c r="AJ74" s="40"/>
    </row>
    <row r="75" spans="2:36" x14ac:dyDescent="0.2">
      <c r="B75" s="1129"/>
      <c r="C75" s="1129"/>
      <c r="D75" s="1036"/>
      <c r="E75" s="1036"/>
      <c r="F75" s="1036"/>
      <c r="G75" s="1369"/>
      <c r="H75" s="1207"/>
      <c r="I75" s="1117"/>
      <c r="J75" s="1117"/>
      <c r="K75" s="1117"/>
      <c r="L75" s="1036"/>
      <c r="M75" s="1036"/>
      <c r="N75" s="40"/>
      <c r="O75" s="40"/>
      <c r="P75" s="40"/>
      <c r="Q75" s="1083"/>
      <c r="R75" s="1207"/>
      <c r="S75" s="40"/>
      <c r="T75" s="40"/>
      <c r="U75" s="40"/>
      <c r="V75" s="40"/>
      <c r="W75" s="1036"/>
      <c r="X75" s="40"/>
      <c r="Y75" s="40"/>
      <c r="Z75" s="1036"/>
      <c r="AA75" s="1036"/>
      <c r="AB75" s="1036"/>
      <c r="AC75" s="1036"/>
      <c r="AD75" s="1366"/>
      <c r="AE75" s="1366"/>
      <c r="AF75" s="40"/>
      <c r="AG75" s="40"/>
      <c r="AH75" s="1117"/>
      <c r="AI75" s="1036"/>
      <c r="AJ75" s="40"/>
    </row>
    <row r="76" spans="2:36" x14ac:dyDescent="0.2">
      <c r="B76" s="1129"/>
      <c r="C76" s="1129"/>
      <c r="D76" s="1036"/>
      <c r="E76" s="1036"/>
      <c r="F76" s="1036"/>
      <c r="G76" s="1369"/>
      <c r="H76" s="1207"/>
      <c r="I76" s="1117"/>
      <c r="J76" s="1117"/>
      <c r="K76" s="1117"/>
      <c r="L76" s="1036"/>
      <c r="M76" s="1036"/>
      <c r="N76" s="40"/>
      <c r="O76" s="40"/>
      <c r="P76" s="40"/>
      <c r="Q76" s="1083"/>
      <c r="R76" s="1207"/>
      <c r="S76" s="40"/>
      <c r="T76" s="40"/>
      <c r="U76" s="40"/>
      <c r="V76" s="40"/>
      <c r="W76" s="1036"/>
      <c r="X76" s="40"/>
      <c r="Y76" s="40"/>
      <c r="Z76" s="1036"/>
      <c r="AA76" s="1036"/>
      <c r="AB76" s="1036"/>
      <c r="AC76" s="1036"/>
      <c r="AD76" s="1366"/>
      <c r="AE76" s="1366"/>
      <c r="AF76" s="40"/>
      <c r="AG76" s="40"/>
      <c r="AH76" s="1117"/>
      <c r="AI76" s="1036"/>
      <c r="AJ76" s="40"/>
    </row>
    <row r="77" spans="2:36" x14ac:dyDescent="0.2">
      <c r="B77" s="1130"/>
      <c r="C77" s="1130"/>
      <c r="D77" s="1036"/>
      <c r="E77" s="1037"/>
      <c r="F77" s="1036"/>
      <c r="G77" s="1223"/>
      <c r="H77" s="1208"/>
      <c r="I77" s="1108"/>
      <c r="J77" s="1108"/>
      <c r="K77" s="1108"/>
      <c r="L77" s="1037"/>
      <c r="M77" s="1037"/>
      <c r="N77" s="40"/>
      <c r="O77" s="40"/>
      <c r="P77" s="40"/>
      <c r="Q77" s="1039"/>
      <c r="R77" s="1208"/>
      <c r="S77" s="40"/>
      <c r="T77" s="40"/>
      <c r="U77" s="40"/>
      <c r="V77" s="40"/>
      <c r="W77" s="1037"/>
      <c r="X77" s="40"/>
      <c r="Y77" s="40"/>
      <c r="Z77" s="1037"/>
      <c r="AA77" s="1037"/>
      <c r="AB77" s="1037"/>
      <c r="AC77" s="1037"/>
      <c r="AD77" s="1367"/>
      <c r="AE77" s="1367"/>
      <c r="AF77" s="40"/>
      <c r="AG77" s="40"/>
      <c r="AH77" s="1108"/>
      <c r="AI77" s="1037"/>
      <c r="AJ77" s="40"/>
    </row>
    <row r="78" spans="2:36" x14ac:dyDescent="0.2">
      <c r="B78" s="1128" t="s">
        <v>195</v>
      </c>
      <c r="C78" s="1128" t="s">
        <v>220</v>
      </c>
      <c r="D78" s="1036"/>
      <c r="E78" s="1035" t="s">
        <v>219</v>
      </c>
      <c r="F78" s="1036"/>
      <c r="G78" s="1222" t="s">
        <v>218</v>
      </c>
      <c r="H78" s="1206">
        <v>0.1</v>
      </c>
      <c r="I78" s="1107" t="s">
        <v>21</v>
      </c>
      <c r="J78" s="1107">
        <v>0</v>
      </c>
      <c r="K78" s="1107">
        <v>8</v>
      </c>
      <c r="L78" s="1035" t="s">
        <v>581</v>
      </c>
      <c r="M78" s="1107" t="s">
        <v>1042</v>
      </c>
      <c r="N78" s="1035"/>
      <c r="O78" s="1035"/>
      <c r="P78" s="1035"/>
      <c r="Q78" s="1084" t="s">
        <v>820</v>
      </c>
      <c r="R78" s="1206">
        <v>1</v>
      </c>
      <c r="S78" s="1035"/>
      <c r="T78" s="1035"/>
      <c r="U78" s="1035"/>
      <c r="V78" s="1035"/>
      <c r="W78" s="1035" t="s">
        <v>617</v>
      </c>
      <c r="X78" s="40"/>
      <c r="Y78" s="40"/>
      <c r="Z78" s="1035" t="s">
        <v>617</v>
      </c>
      <c r="AA78" s="1035" t="s">
        <v>617</v>
      </c>
      <c r="AB78" s="1035" t="s">
        <v>617</v>
      </c>
      <c r="AC78" s="1035" t="s">
        <v>617</v>
      </c>
      <c r="AD78" s="1370" t="s">
        <v>617</v>
      </c>
      <c r="AE78" s="1370" t="s">
        <v>617</v>
      </c>
      <c r="AF78" s="40"/>
      <c r="AG78" s="40"/>
      <c r="AH78" s="1107" t="s">
        <v>203</v>
      </c>
      <c r="AI78" s="1035" t="s">
        <v>821</v>
      </c>
      <c r="AJ78" s="40"/>
    </row>
    <row r="79" spans="2:36" x14ac:dyDescent="0.2">
      <c r="B79" s="1130"/>
      <c r="C79" s="1130"/>
      <c r="D79" s="1037"/>
      <c r="E79" s="1037"/>
      <c r="F79" s="1037"/>
      <c r="G79" s="1223"/>
      <c r="H79" s="1208"/>
      <c r="I79" s="1108"/>
      <c r="J79" s="1108"/>
      <c r="K79" s="1108"/>
      <c r="L79" s="1037"/>
      <c r="M79" s="1108"/>
      <c r="N79" s="1037"/>
      <c r="O79" s="1037"/>
      <c r="P79" s="1037"/>
      <c r="Q79" s="1085"/>
      <c r="R79" s="1208"/>
      <c r="S79" s="1037"/>
      <c r="T79" s="1037"/>
      <c r="U79" s="1037"/>
      <c r="V79" s="1037"/>
      <c r="W79" s="1037"/>
      <c r="X79" s="40"/>
      <c r="Y79" s="40"/>
      <c r="Z79" s="1037"/>
      <c r="AA79" s="1037"/>
      <c r="AB79" s="1037"/>
      <c r="AC79" s="1037"/>
      <c r="AD79" s="1371"/>
      <c r="AE79" s="1371"/>
      <c r="AF79" s="40"/>
      <c r="AG79" s="40"/>
      <c r="AH79" s="1108"/>
      <c r="AI79" s="1037"/>
      <c r="AJ79" s="40"/>
    </row>
    <row r="80" spans="2:36" ht="25.5" x14ac:dyDescent="0.2">
      <c r="B80" s="95" t="s">
        <v>195</v>
      </c>
      <c r="C80" s="95" t="s">
        <v>214</v>
      </c>
      <c r="D80" s="1368">
        <v>0.2</v>
      </c>
      <c r="E80" s="40" t="s">
        <v>213</v>
      </c>
      <c r="F80" s="1368">
        <v>0.2</v>
      </c>
      <c r="G80" s="235" t="s">
        <v>217</v>
      </c>
      <c r="H80" s="88">
        <v>0.1</v>
      </c>
      <c r="I80" s="250" t="s">
        <v>21</v>
      </c>
      <c r="J80" s="250">
        <v>0</v>
      </c>
      <c r="K80" s="250">
        <v>13</v>
      </c>
      <c r="L80" s="251" t="s">
        <v>581</v>
      </c>
      <c r="M80" s="250" t="s">
        <v>1042</v>
      </c>
      <c r="N80" s="40"/>
      <c r="O80" s="40"/>
      <c r="P80" s="40"/>
      <c r="Q80" s="316" t="s">
        <v>820</v>
      </c>
      <c r="R80" s="88">
        <v>1</v>
      </c>
      <c r="S80" s="40"/>
      <c r="T80" s="40"/>
      <c r="U80" s="40"/>
      <c r="V80" s="40"/>
      <c r="W80" s="251" t="s">
        <v>617</v>
      </c>
      <c r="X80" s="40"/>
      <c r="Y80" s="40"/>
      <c r="Z80" s="251" t="s">
        <v>617</v>
      </c>
      <c r="AA80" s="251" t="s">
        <v>617</v>
      </c>
      <c r="AB80" s="251" t="s">
        <v>617</v>
      </c>
      <c r="AC80" s="251" t="s">
        <v>617</v>
      </c>
      <c r="AD80" s="221" t="s">
        <v>617</v>
      </c>
      <c r="AE80" s="221" t="s">
        <v>617</v>
      </c>
      <c r="AF80" s="40"/>
      <c r="AG80" s="40"/>
      <c r="AH80" s="250" t="s">
        <v>203</v>
      </c>
      <c r="AI80" s="251" t="s">
        <v>821</v>
      </c>
      <c r="AJ80" s="40"/>
    </row>
    <row r="81" spans="2:36" ht="38.25" x14ac:dyDescent="0.2">
      <c r="B81" s="1128" t="s">
        <v>195</v>
      </c>
      <c r="C81" s="1128" t="s">
        <v>214</v>
      </c>
      <c r="D81" s="1036"/>
      <c r="E81" s="1084" t="s">
        <v>213</v>
      </c>
      <c r="F81" s="1036"/>
      <c r="G81" s="1222" t="s">
        <v>216</v>
      </c>
      <c r="H81" s="1206">
        <v>0.4</v>
      </c>
      <c r="I81" s="1107" t="s">
        <v>21</v>
      </c>
      <c r="J81" s="1107">
        <v>3</v>
      </c>
      <c r="K81" s="1107">
        <v>3</v>
      </c>
      <c r="L81" s="1035" t="s">
        <v>581</v>
      </c>
      <c r="M81" s="1035">
        <v>3</v>
      </c>
      <c r="N81" s="40"/>
      <c r="O81" s="40"/>
      <c r="P81" s="40"/>
      <c r="Q81" s="316" t="s">
        <v>898</v>
      </c>
      <c r="R81" s="88">
        <v>0.2</v>
      </c>
      <c r="S81" s="40"/>
      <c r="T81" s="40"/>
      <c r="U81" s="40"/>
      <c r="V81" s="40"/>
      <c r="W81" s="251" t="s">
        <v>823</v>
      </c>
      <c r="X81" s="40"/>
      <c r="Y81" s="40"/>
      <c r="Z81" s="1035" t="s">
        <v>899</v>
      </c>
      <c r="AA81" s="1035" t="s">
        <v>900</v>
      </c>
      <c r="AB81" s="1035" t="s">
        <v>901</v>
      </c>
      <c r="AC81" s="1035" t="s">
        <v>902</v>
      </c>
      <c r="AD81" s="1365">
        <v>100000000</v>
      </c>
      <c r="AE81" s="1365">
        <v>100000000</v>
      </c>
      <c r="AF81" s="40"/>
      <c r="AG81" s="40"/>
      <c r="AH81" s="1107" t="s">
        <v>203</v>
      </c>
      <c r="AI81" s="1035" t="s">
        <v>821</v>
      </c>
      <c r="AJ81" s="40"/>
    </row>
    <row r="82" spans="2:36" ht="38.25" x14ac:dyDescent="0.2">
      <c r="B82" s="1129"/>
      <c r="C82" s="1129"/>
      <c r="D82" s="1036"/>
      <c r="E82" s="1168"/>
      <c r="F82" s="1036"/>
      <c r="G82" s="1369"/>
      <c r="H82" s="1207"/>
      <c r="I82" s="1117"/>
      <c r="J82" s="1117"/>
      <c r="K82" s="1117"/>
      <c r="L82" s="1036"/>
      <c r="M82" s="1036"/>
      <c r="N82" s="40"/>
      <c r="O82" s="40"/>
      <c r="P82" s="40"/>
      <c r="Q82" s="316" t="s">
        <v>903</v>
      </c>
      <c r="R82" s="88">
        <v>0.2</v>
      </c>
      <c r="S82" s="40"/>
      <c r="T82" s="40"/>
      <c r="U82" s="40"/>
      <c r="V82" s="40"/>
      <c r="W82" s="251" t="s">
        <v>823</v>
      </c>
      <c r="X82" s="40"/>
      <c r="Y82" s="40"/>
      <c r="Z82" s="1037"/>
      <c r="AA82" s="1037"/>
      <c r="AB82" s="1037"/>
      <c r="AC82" s="1037"/>
      <c r="AD82" s="1367"/>
      <c r="AE82" s="1367"/>
      <c r="AF82" s="40"/>
      <c r="AG82" s="40"/>
      <c r="AH82" s="1117"/>
      <c r="AI82" s="1036"/>
      <c r="AJ82" s="40"/>
    </row>
    <row r="83" spans="2:36" ht="38.25" x14ac:dyDescent="0.2">
      <c r="B83" s="1129"/>
      <c r="C83" s="1129"/>
      <c r="D83" s="1036"/>
      <c r="E83" s="1168"/>
      <c r="F83" s="1036"/>
      <c r="G83" s="1369"/>
      <c r="H83" s="1207"/>
      <c r="I83" s="1117"/>
      <c r="J83" s="1117"/>
      <c r="K83" s="1117"/>
      <c r="L83" s="1036"/>
      <c r="M83" s="1036"/>
      <c r="N83" s="1035"/>
      <c r="O83" s="1035"/>
      <c r="P83" s="1035"/>
      <c r="Q83" s="1084" t="s">
        <v>904</v>
      </c>
      <c r="R83" s="1206">
        <v>0.6</v>
      </c>
      <c r="S83" s="1035"/>
      <c r="T83" s="1035"/>
      <c r="U83" s="1035"/>
      <c r="V83" s="1035"/>
      <c r="W83" s="1035" t="s">
        <v>823</v>
      </c>
      <c r="X83" s="40"/>
      <c r="Y83" s="40"/>
      <c r="Z83" s="1035" t="s">
        <v>905</v>
      </c>
      <c r="AA83" s="1035" t="s">
        <v>906</v>
      </c>
      <c r="AB83" s="251" t="s">
        <v>907</v>
      </c>
      <c r="AC83" s="251" t="s">
        <v>908</v>
      </c>
      <c r="AD83" s="220">
        <v>3179000000</v>
      </c>
      <c r="AE83" s="220">
        <v>3179000000</v>
      </c>
      <c r="AF83" s="40"/>
      <c r="AG83" s="40"/>
      <c r="AH83" s="1117"/>
      <c r="AI83" s="1036"/>
      <c r="AJ83" s="40"/>
    </row>
    <row r="84" spans="2:36" ht="38.25" x14ac:dyDescent="0.2">
      <c r="B84" s="1129"/>
      <c r="C84" s="1129"/>
      <c r="D84" s="1036"/>
      <c r="E84" s="1168"/>
      <c r="F84" s="1036"/>
      <c r="G84" s="1369"/>
      <c r="H84" s="1207"/>
      <c r="I84" s="1117"/>
      <c r="J84" s="1117"/>
      <c r="K84" s="1117"/>
      <c r="L84" s="1036"/>
      <c r="M84" s="1036"/>
      <c r="N84" s="1036"/>
      <c r="O84" s="1036"/>
      <c r="P84" s="1036"/>
      <c r="Q84" s="1168"/>
      <c r="R84" s="1207"/>
      <c r="S84" s="1036"/>
      <c r="T84" s="1036"/>
      <c r="U84" s="1036"/>
      <c r="V84" s="1036"/>
      <c r="W84" s="1036"/>
      <c r="X84" s="40"/>
      <c r="Y84" s="40"/>
      <c r="Z84" s="1036"/>
      <c r="AA84" s="1037"/>
      <c r="AB84" s="251" t="s">
        <v>909</v>
      </c>
      <c r="AC84" s="251" t="s">
        <v>910</v>
      </c>
      <c r="AD84" s="220">
        <v>207000000</v>
      </c>
      <c r="AE84" s="220">
        <v>207000000</v>
      </c>
      <c r="AF84" s="40"/>
      <c r="AG84" s="40"/>
      <c r="AH84" s="1117"/>
      <c r="AI84" s="1036"/>
      <c r="AJ84" s="40"/>
    </row>
    <row r="85" spans="2:36" ht="51" x14ac:dyDescent="0.2">
      <c r="B85" s="1130"/>
      <c r="C85" s="1130"/>
      <c r="D85" s="1036"/>
      <c r="E85" s="1085"/>
      <c r="F85" s="1036"/>
      <c r="G85" s="1223"/>
      <c r="H85" s="1208"/>
      <c r="I85" s="1108"/>
      <c r="J85" s="1108"/>
      <c r="K85" s="1108"/>
      <c r="L85" s="1037"/>
      <c r="M85" s="1037"/>
      <c r="N85" s="1037"/>
      <c r="O85" s="1037"/>
      <c r="P85" s="1037"/>
      <c r="Q85" s="1085"/>
      <c r="R85" s="1208"/>
      <c r="S85" s="1037"/>
      <c r="T85" s="1037"/>
      <c r="U85" s="1037"/>
      <c r="V85" s="1037"/>
      <c r="W85" s="1037"/>
      <c r="X85" s="40"/>
      <c r="Y85" s="40"/>
      <c r="Z85" s="1037"/>
      <c r="AA85" s="251" t="s">
        <v>911</v>
      </c>
      <c r="AB85" s="251" t="s">
        <v>912</v>
      </c>
      <c r="AC85" s="251" t="s">
        <v>913</v>
      </c>
      <c r="AD85" s="220">
        <v>232961962</v>
      </c>
      <c r="AE85" s="220">
        <v>232961962</v>
      </c>
      <c r="AF85" s="40"/>
      <c r="AG85" s="40"/>
      <c r="AH85" s="1108"/>
      <c r="AI85" s="1037"/>
      <c r="AJ85" s="40"/>
    </row>
    <row r="86" spans="2:36" ht="63.75" x14ac:dyDescent="0.2">
      <c r="B86" s="1128" t="s">
        <v>195</v>
      </c>
      <c r="C86" s="1128" t="s">
        <v>214</v>
      </c>
      <c r="D86" s="1036"/>
      <c r="E86" s="1035" t="s">
        <v>213</v>
      </c>
      <c r="F86" s="1036"/>
      <c r="G86" s="1222" t="s">
        <v>215</v>
      </c>
      <c r="H86" s="1206">
        <v>0.5</v>
      </c>
      <c r="I86" s="1107" t="s">
        <v>21</v>
      </c>
      <c r="J86" s="1107">
        <v>1</v>
      </c>
      <c r="K86" s="1107">
        <v>1</v>
      </c>
      <c r="L86" s="1035" t="s">
        <v>581</v>
      </c>
      <c r="M86" s="1035">
        <v>1</v>
      </c>
      <c r="N86" s="40"/>
      <c r="O86" s="40"/>
      <c r="P86" s="40"/>
      <c r="Q86" s="172" t="s">
        <v>914</v>
      </c>
      <c r="R86" s="88">
        <v>0.1</v>
      </c>
      <c r="S86" s="40"/>
      <c r="T86" s="40"/>
      <c r="U86" s="40"/>
      <c r="V86" s="40"/>
      <c r="W86" s="251" t="s">
        <v>823</v>
      </c>
      <c r="X86" s="40"/>
      <c r="Y86" s="40"/>
      <c r="Z86" s="1035" t="s">
        <v>915</v>
      </c>
      <c r="AA86" s="251" t="s">
        <v>1804</v>
      </c>
      <c r="AB86" s="251" t="s">
        <v>1805</v>
      </c>
      <c r="AC86" s="251" t="s">
        <v>1806</v>
      </c>
      <c r="AD86" s="220">
        <v>4003156904</v>
      </c>
      <c r="AE86" s="220">
        <v>4003156904</v>
      </c>
      <c r="AF86" s="40"/>
      <c r="AG86" s="40"/>
      <c r="AH86" s="1107" t="s">
        <v>203</v>
      </c>
      <c r="AI86" s="1035" t="s">
        <v>821</v>
      </c>
      <c r="AJ86" s="40"/>
    </row>
    <row r="87" spans="2:36" ht="51" x14ac:dyDescent="0.2">
      <c r="B87" s="1129"/>
      <c r="C87" s="1129"/>
      <c r="D87" s="1036"/>
      <c r="E87" s="1036"/>
      <c r="F87" s="1036"/>
      <c r="G87" s="1369"/>
      <c r="H87" s="1207"/>
      <c r="I87" s="1117"/>
      <c r="J87" s="1117"/>
      <c r="K87" s="1117"/>
      <c r="L87" s="1036"/>
      <c r="M87" s="1036"/>
      <c r="N87" s="40"/>
      <c r="O87" s="40"/>
      <c r="P87" s="40"/>
      <c r="Q87" s="172" t="s">
        <v>916</v>
      </c>
      <c r="R87" s="88">
        <v>0.05</v>
      </c>
      <c r="S87" s="40"/>
      <c r="T87" s="40"/>
      <c r="U87" s="40"/>
      <c r="V87" s="40"/>
      <c r="W87" s="251" t="s">
        <v>823</v>
      </c>
      <c r="X87" s="40"/>
      <c r="Y87" s="40"/>
      <c r="Z87" s="1036"/>
      <c r="AA87" s="251" t="s">
        <v>926</v>
      </c>
      <c r="AB87" s="226" t="s">
        <v>927</v>
      </c>
      <c r="AC87" s="251" t="s">
        <v>928</v>
      </c>
      <c r="AD87" s="220">
        <f>228774131-54000000</f>
        <v>174774131</v>
      </c>
      <c r="AE87" s="220">
        <v>174774131</v>
      </c>
      <c r="AF87" s="40"/>
      <c r="AG87" s="40"/>
      <c r="AH87" s="1117"/>
      <c r="AI87" s="1036"/>
      <c r="AJ87" s="40"/>
    </row>
    <row r="88" spans="2:36" ht="38.25" x14ac:dyDescent="0.2">
      <c r="B88" s="1129"/>
      <c r="C88" s="1129"/>
      <c r="D88" s="1036"/>
      <c r="E88" s="1036"/>
      <c r="F88" s="1036"/>
      <c r="G88" s="1369"/>
      <c r="H88" s="1207"/>
      <c r="I88" s="1117"/>
      <c r="J88" s="1117"/>
      <c r="K88" s="1117"/>
      <c r="L88" s="1036"/>
      <c r="M88" s="1036"/>
      <c r="N88" s="40"/>
      <c r="O88" s="40"/>
      <c r="P88" s="40"/>
      <c r="Q88" s="316" t="s">
        <v>917</v>
      </c>
      <c r="R88" s="88">
        <v>0.1</v>
      </c>
      <c r="S88" s="40"/>
      <c r="T88" s="40"/>
      <c r="U88" s="40"/>
      <c r="V88" s="40"/>
      <c r="W88" s="251" t="s">
        <v>823</v>
      </c>
      <c r="X88" s="40"/>
      <c r="Y88" s="40"/>
      <c r="Z88" s="1037"/>
      <c r="AA88" s="251" t="s">
        <v>918</v>
      </c>
      <c r="AB88" s="226" t="s">
        <v>919</v>
      </c>
      <c r="AC88" s="251" t="s">
        <v>920</v>
      </c>
      <c r="AD88" s="220">
        <v>50000000</v>
      </c>
      <c r="AE88" s="220">
        <v>50000000</v>
      </c>
      <c r="AF88" s="40"/>
      <c r="AG88" s="40"/>
      <c r="AH88" s="1117"/>
      <c r="AI88" s="1036"/>
      <c r="AJ88" s="40"/>
    </row>
    <row r="89" spans="2:36" ht="51" x14ac:dyDescent="0.2">
      <c r="B89" s="1129"/>
      <c r="C89" s="1129"/>
      <c r="D89" s="1036"/>
      <c r="E89" s="1036"/>
      <c r="F89" s="1036"/>
      <c r="G89" s="1369"/>
      <c r="H89" s="1207"/>
      <c r="I89" s="1117"/>
      <c r="J89" s="1117"/>
      <c r="K89" s="1117"/>
      <c r="L89" s="1036"/>
      <c r="M89" s="1036"/>
      <c r="N89" s="40"/>
      <c r="O89" s="40"/>
      <c r="P89" s="40"/>
      <c r="Q89" s="316" t="s">
        <v>921</v>
      </c>
      <c r="R89" s="88">
        <v>0.05</v>
      </c>
      <c r="S89" s="40"/>
      <c r="T89" s="40"/>
      <c r="U89" s="40"/>
      <c r="V89" s="40"/>
      <c r="W89" s="251" t="s">
        <v>823</v>
      </c>
      <c r="X89" s="40"/>
      <c r="Y89" s="40"/>
      <c r="Z89" s="1035" t="s">
        <v>922</v>
      </c>
      <c r="AA89" s="1035" t="s">
        <v>900</v>
      </c>
      <c r="AB89" s="226" t="s">
        <v>901</v>
      </c>
      <c r="AC89" s="1035" t="s">
        <v>902</v>
      </c>
      <c r="AD89" s="220">
        <v>16500000</v>
      </c>
      <c r="AE89" s="220">
        <v>16500000</v>
      </c>
      <c r="AF89" s="40"/>
      <c r="AG89" s="40"/>
      <c r="AH89" s="1117"/>
      <c r="AI89" s="1036"/>
      <c r="AJ89" s="40"/>
    </row>
    <row r="90" spans="2:36" ht="25.5" x14ac:dyDescent="0.2">
      <c r="B90" s="1129"/>
      <c r="C90" s="1129"/>
      <c r="D90" s="1036"/>
      <c r="E90" s="1036"/>
      <c r="F90" s="1036"/>
      <c r="G90" s="1369"/>
      <c r="H90" s="1207"/>
      <c r="I90" s="1117"/>
      <c r="J90" s="1117"/>
      <c r="K90" s="1117"/>
      <c r="L90" s="1036"/>
      <c r="M90" s="1036"/>
      <c r="N90" s="40"/>
      <c r="O90" s="40"/>
      <c r="P90" s="40"/>
      <c r="Q90" s="316" t="s">
        <v>923</v>
      </c>
      <c r="R90" s="88">
        <v>0.05</v>
      </c>
      <c r="S90" s="40"/>
      <c r="T90" s="40"/>
      <c r="U90" s="40"/>
      <c r="V90" s="40"/>
      <c r="W90" s="251" t="s">
        <v>823</v>
      </c>
      <c r="X90" s="40"/>
      <c r="Y90" s="40"/>
      <c r="Z90" s="1036"/>
      <c r="AA90" s="1036"/>
      <c r="AB90" s="226" t="s">
        <v>901</v>
      </c>
      <c r="AC90" s="1036"/>
      <c r="AD90" s="220"/>
      <c r="AE90" s="220"/>
      <c r="AF90" s="40"/>
      <c r="AG90" s="40"/>
      <c r="AH90" s="1117"/>
      <c r="AI90" s="1036"/>
      <c r="AJ90" s="40"/>
    </row>
    <row r="91" spans="2:36" ht="76.5" x14ac:dyDescent="0.2">
      <c r="B91" s="1129"/>
      <c r="C91" s="1129"/>
      <c r="D91" s="1036"/>
      <c r="E91" s="1036"/>
      <c r="F91" s="1036"/>
      <c r="G91" s="1369"/>
      <c r="H91" s="1207"/>
      <c r="I91" s="1117"/>
      <c r="J91" s="1117"/>
      <c r="K91" s="1117"/>
      <c r="L91" s="1036"/>
      <c r="M91" s="1036"/>
      <c r="N91" s="40"/>
      <c r="O91" s="40"/>
      <c r="P91" s="40"/>
      <c r="Q91" s="172" t="s">
        <v>924</v>
      </c>
      <c r="R91" s="88">
        <v>0.05</v>
      </c>
      <c r="S91" s="40"/>
      <c r="T91" s="40"/>
      <c r="U91" s="40"/>
      <c r="V91" s="40"/>
      <c r="W91" s="251" t="s">
        <v>823</v>
      </c>
      <c r="X91" s="40"/>
      <c r="Y91" s="40"/>
      <c r="Z91" s="1036"/>
      <c r="AA91" s="1036"/>
      <c r="AB91" s="226" t="s">
        <v>901</v>
      </c>
      <c r="AC91" s="1036"/>
      <c r="AD91" s="220">
        <v>16500000</v>
      </c>
      <c r="AE91" s="220">
        <v>16500000</v>
      </c>
      <c r="AF91" s="40"/>
      <c r="AG91" s="40"/>
      <c r="AH91" s="1117"/>
      <c r="AI91" s="1036"/>
      <c r="AJ91" s="40"/>
    </row>
    <row r="92" spans="2:36" x14ac:dyDescent="0.2">
      <c r="B92" s="1129"/>
      <c r="C92" s="1129"/>
      <c r="D92" s="1036"/>
      <c r="E92" s="1036"/>
      <c r="F92" s="1036"/>
      <c r="G92" s="1369"/>
      <c r="H92" s="1207"/>
      <c r="I92" s="1117"/>
      <c r="J92" s="1117"/>
      <c r="K92" s="1117"/>
      <c r="L92" s="1036"/>
      <c r="M92" s="1036"/>
      <c r="N92" s="1035"/>
      <c r="O92" s="1035"/>
      <c r="P92" s="1035"/>
      <c r="Q92" s="1084" t="s">
        <v>925</v>
      </c>
      <c r="R92" s="1206">
        <v>0.4</v>
      </c>
      <c r="S92" s="40"/>
      <c r="T92" s="40"/>
      <c r="U92" s="40"/>
      <c r="V92" s="40"/>
      <c r="W92" s="1035" t="s">
        <v>823</v>
      </c>
      <c r="X92" s="40"/>
      <c r="Y92" s="40"/>
      <c r="Z92" s="1036"/>
      <c r="AA92" s="1037"/>
      <c r="AB92" s="226" t="s">
        <v>901</v>
      </c>
      <c r="AC92" s="1037"/>
      <c r="AD92" s="220">
        <v>146150000</v>
      </c>
      <c r="AE92" s="220">
        <v>146150000</v>
      </c>
      <c r="AF92" s="40"/>
      <c r="AG92" s="40"/>
      <c r="AH92" s="1117"/>
      <c r="AI92" s="1036"/>
      <c r="AJ92" s="40"/>
    </row>
    <row r="93" spans="2:36" ht="51" x14ac:dyDescent="0.2">
      <c r="B93" s="1129"/>
      <c r="C93" s="1129"/>
      <c r="D93" s="1036"/>
      <c r="E93" s="1036"/>
      <c r="F93" s="1036"/>
      <c r="G93" s="1369"/>
      <c r="H93" s="1207"/>
      <c r="I93" s="1117"/>
      <c r="J93" s="1117"/>
      <c r="K93" s="1117"/>
      <c r="L93" s="1036"/>
      <c r="M93" s="1036"/>
      <c r="N93" s="1037"/>
      <c r="O93" s="1037"/>
      <c r="P93" s="1037"/>
      <c r="Q93" s="1085"/>
      <c r="R93" s="1208"/>
      <c r="S93" s="40"/>
      <c r="T93" s="40"/>
      <c r="U93" s="40"/>
      <c r="V93" s="40"/>
      <c r="W93" s="1037"/>
      <c r="X93" s="40"/>
      <c r="Y93" s="40"/>
      <c r="Z93" s="1036"/>
      <c r="AA93" s="251" t="s">
        <v>926</v>
      </c>
      <c r="AB93" s="226" t="s">
        <v>927</v>
      </c>
      <c r="AC93" s="251" t="s">
        <v>928</v>
      </c>
      <c r="AD93" s="220">
        <v>54000000</v>
      </c>
      <c r="AE93" s="220">
        <v>54000000</v>
      </c>
      <c r="AF93" s="40"/>
      <c r="AG93" s="40"/>
      <c r="AH93" s="1117"/>
      <c r="AI93" s="1036"/>
      <c r="AJ93" s="40"/>
    </row>
    <row r="94" spans="2:36" ht="38.25" x14ac:dyDescent="0.2">
      <c r="B94" s="1129"/>
      <c r="C94" s="1129"/>
      <c r="D94" s="1036"/>
      <c r="E94" s="1036"/>
      <c r="F94" s="1036"/>
      <c r="G94" s="1369"/>
      <c r="H94" s="1207"/>
      <c r="I94" s="1117"/>
      <c r="J94" s="1117"/>
      <c r="K94" s="1117"/>
      <c r="L94" s="1036"/>
      <c r="M94" s="1036"/>
      <c r="N94" s="40"/>
      <c r="O94" s="40"/>
      <c r="P94" s="40"/>
      <c r="Q94" s="316" t="s">
        <v>929</v>
      </c>
      <c r="R94" s="88">
        <v>0.1</v>
      </c>
      <c r="S94" s="40"/>
      <c r="T94" s="40"/>
      <c r="U94" s="40"/>
      <c r="V94" s="40"/>
      <c r="W94" s="251" t="s">
        <v>823</v>
      </c>
      <c r="X94" s="40"/>
      <c r="Y94" s="40"/>
      <c r="Z94" s="1036"/>
      <c r="AA94" s="1035" t="s">
        <v>900</v>
      </c>
      <c r="AB94" s="226" t="s">
        <v>901</v>
      </c>
      <c r="AC94" s="1035" t="s">
        <v>902</v>
      </c>
      <c r="AD94" s="220">
        <v>63100000</v>
      </c>
      <c r="AE94" s="220">
        <v>63100000</v>
      </c>
      <c r="AF94" s="40"/>
      <c r="AG94" s="40"/>
      <c r="AH94" s="1117"/>
      <c r="AI94" s="1036"/>
      <c r="AJ94" s="40"/>
    </row>
    <row r="95" spans="2:36" ht="63.75" x14ac:dyDescent="0.2">
      <c r="B95" s="1130"/>
      <c r="C95" s="1130"/>
      <c r="D95" s="1037"/>
      <c r="E95" s="1037"/>
      <c r="F95" s="1037"/>
      <c r="G95" s="1223"/>
      <c r="H95" s="1208"/>
      <c r="I95" s="1108"/>
      <c r="J95" s="1108"/>
      <c r="K95" s="1108"/>
      <c r="L95" s="1037"/>
      <c r="M95" s="1037"/>
      <c r="N95" s="40"/>
      <c r="O95" s="40"/>
      <c r="P95" s="40"/>
      <c r="Q95" s="316" t="s">
        <v>930</v>
      </c>
      <c r="R95" s="88">
        <v>0.1</v>
      </c>
      <c r="S95" s="40"/>
      <c r="T95" s="40"/>
      <c r="U95" s="40"/>
      <c r="V95" s="40"/>
      <c r="W95" s="251" t="s">
        <v>823</v>
      </c>
      <c r="X95" s="40"/>
      <c r="Y95" s="40"/>
      <c r="Z95" s="1037"/>
      <c r="AA95" s="1037"/>
      <c r="AB95" s="226" t="s">
        <v>901</v>
      </c>
      <c r="AC95" s="1037"/>
      <c r="AD95" s="220">
        <v>57750000</v>
      </c>
      <c r="AE95" s="220">
        <v>57750000</v>
      </c>
      <c r="AF95" s="40"/>
      <c r="AG95" s="40"/>
      <c r="AH95" s="1108"/>
      <c r="AI95" s="1037"/>
      <c r="AJ95" s="40"/>
    </row>
    <row r="96" spans="2:36" x14ac:dyDescent="0.2">
      <c r="B96" s="1128" t="s">
        <v>195</v>
      </c>
      <c r="C96" s="1128" t="s">
        <v>202</v>
      </c>
      <c r="D96" s="1368">
        <v>0.1</v>
      </c>
      <c r="E96" s="1035" t="s">
        <v>201</v>
      </c>
      <c r="F96" s="1368">
        <v>0.1</v>
      </c>
      <c r="G96" s="1222" t="s">
        <v>205</v>
      </c>
      <c r="H96" s="1206">
        <v>0.6</v>
      </c>
      <c r="I96" s="1107" t="s">
        <v>21</v>
      </c>
      <c r="J96" s="1107">
        <v>1</v>
      </c>
      <c r="K96" s="1107">
        <v>1</v>
      </c>
      <c r="L96" s="1035" t="s">
        <v>581</v>
      </c>
      <c r="M96" s="1035">
        <v>1</v>
      </c>
      <c r="N96" s="1035"/>
      <c r="O96" s="1035"/>
      <c r="P96" s="1035"/>
      <c r="Q96" s="1084" t="s">
        <v>931</v>
      </c>
      <c r="R96" s="1206">
        <v>0.25</v>
      </c>
      <c r="S96" s="40"/>
      <c r="T96" s="40"/>
      <c r="U96" s="40"/>
      <c r="V96" s="40"/>
      <c r="W96" s="251" t="s">
        <v>823</v>
      </c>
      <c r="X96" s="40"/>
      <c r="Y96" s="40"/>
      <c r="Z96" s="1035" t="s">
        <v>932</v>
      </c>
      <c r="AA96" s="1035"/>
      <c r="AB96" s="1035" t="s">
        <v>933</v>
      </c>
      <c r="AC96" s="1035" t="s">
        <v>934</v>
      </c>
      <c r="AD96" s="1365">
        <v>50000000</v>
      </c>
      <c r="AE96" s="1365">
        <f>50000000-25000000</f>
        <v>25000000</v>
      </c>
      <c r="AF96" s="40"/>
      <c r="AG96" s="40"/>
      <c r="AH96" s="1107" t="s">
        <v>203</v>
      </c>
      <c r="AI96" s="1035" t="s">
        <v>821</v>
      </c>
      <c r="AJ96" s="40"/>
    </row>
    <row r="97" spans="2:36" x14ac:dyDescent="0.2">
      <c r="B97" s="1129"/>
      <c r="C97" s="1129"/>
      <c r="D97" s="1036"/>
      <c r="E97" s="1036"/>
      <c r="F97" s="1036"/>
      <c r="G97" s="1369"/>
      <c r="H97" s="1207"/>
      <c r="I97" s="1117"/>
      <c r="J97" s="1117"/>
      <c r="K97" s="1117"/>
      <c r="L97" s="1036"/>
      <c r="M97" s="1036"/>
      <c r="N97" s="1037"/>
      <c r="O97" s="1037"/>
      <c r="P97" s="1037"/>
      <c r="Q97" s="1085"/>
      <c r="R97" s="1208"/>
      <c r="S97" s="40"/>
      <c r="T97" s="40"/>
      <c r="U97" s="40"/>
      <c r="V97" s="40"/>
      <c r="W97" s="251" t="s">
        <v>823</v>
      </c>
      <c r="X97" s="40"/>
      <c r="Y97" s="40"/>
      <c r="Z97" s="1036"/>
      <c r="AA97" s="1036"/>
      <c r="AB97" s="1036"/>
      <c r="AC97" s="1036"/>
      <c r="AD97" s="1366"/>
      <c r="AE97" s="1366"/>
      <c r="AF97" s="40"/>
      <c r="AG97" s="40"/>
      <c r="AH97" s="1117"/>
      <c r="AI97" s="1036"/>
      <c r="AJ97" s="40"/>
    </row>
    <row r="98" spans="2:36" ht="25.5" x14ac:dyDescent="0.2">
      <c r="B98" s="1129"/>
      <c r="C98" s="1129"/>
      <c r="D98" s="1036"/>
      <c r="E98" s="1036"/>
      <c r="F98" s="1036"/>
      <c r="G98" s="1369"/>
      <c r="H98" s="1207"/>
      <c r="I98" s="1117"/>
      <c r="J98" s="1117"/>
      <c r="K98" s="1117"/>
      <c r="L98" s="1036"/>
      <c r="M98" s="1036"/>
      <c r="N98" s="40"/>
      <c r="O98" s="40"/>
      <c r="P98" s="40"/>
      <c r="Q98" s="316" t="s">
        <v>935</v>
      </c>
      <c r="R98" s="88">
        <v>0.25</v>
      </c>
      <c r="S98" s="40"/>
      <c r="T98" s="40"/>
      <c r="U98" s="40"/>
      <c r="V98" s="40"/>
      <c r="W98" s="251" t="s">
        <v>823</v>
      </c>
      <c r="X98" s="40"/>
      <c r="Y98" s="40"/>
      <c r="Z98" s="1036"/>
      <c r="AA98" s="1036"/>
      <c r="AB98" s="1036"/>
      <c r="AC98" s="1036"/>
      <c r="AD98" s="1366"/>
      <c r="AE98" s="1366"/>
      <c r="AF98" s="40"/>
      <c r="AG98" s="40"/>
      <c r="AH98" s="1117"/>
      <c r="AI98" s="1036"/>
      <c r="AJ98" s="40"/>
    </row>
    <row r="99" spans="2:36" ht="25.5" x14ac:dyDescent="0.2">
      <c r="B99" s="1129"/>
      <c r="C99" s="1129"/>
      <c r="D99" s="1036"/>
      <c r="E99" s="1036"/>
      <c r="F99" s="1036"/>
      <c r="G99" s="1369"/>
      <c r="H99" s="1207"/>
      <c r="I99" s="1117"/>
      <c r="J99" s="1117"/>
      <c r="K99" s="1117"/>
      <c r="L99" s="1036"/>
      <c r="M99" s="1036"/>
      <c r="N99" s="40"/>
      <c r="O99" s="40"/>
      <c r="P99" s="40"/>
      <c r="Q99" s="316" t="s">
        <v>936</v>
      </c>
      <c r="R99" s="88">
        <v>0.25</v>
      </c>
      <c r="S99" s="40"/>
      <c r="T99" s="40"/>
      <c r="U99" s="40"/>
      <c r="V99" s="40"/>
      <c r="W99" s="251" t="s">
        <v>823</v>
      </c>
      <c r="X99" s="40"/>
      <c r="Y99" s="40"/>
      <c r="Z99" s="1036"/>
      <c r="AA99" s="1036"/>
      <c r="AB99" s="1036"/>
      <c r="AC99" s="1036"/>
      <c r="AD99" s="1366"/>
      <c r="AE99" s="1366"/>
      <c r="AF99" s="40"/>
      <c r="AG99" s="40"/>
      <c r="AH99" s="1117"/>
      <c r="AI99" s="1036"/>
      <c r="AJ99" s="40"/>
    </row>
    <row r="100" spans="2:36" x14ac:dyDescent="0.2">
      <c r="B100" s="1129"/>
      <c r="C100" s="1129"/>
      <c r="D100" s="1036"/>
      <c r="E100" s="1036"/>
      <c r="F100" s="1036"/>
      <c r="G100" s="1369"/>
      <c r="H100" s="1207"/>
      <c r="I100" s="1117"/>
      <c r="J100" s="1117"/>
      <c r="K100" s="1117"/>
      <c r="L100" s="1036"/>
      <c r="M100" s="1036"/>
      <c r="N100" s="1035"/>
      <c r="O100" s="1035"/>
      <c r="P100" s="1035"/>
      <c r="Q100" s="1084" t="s">
        <v>937</v>
      </c>
      <c r="R100" s="1206">
        <v>0.25</v>
      </c>
      <c r="S100" s="40"/>
      <c r="T100" s="40"/>
      <c r="U100" s="40"/>
      <c r="V100" s="40"/>
      <c r="W100" s="1035" t="s">
        <v>823</v>
      </c>
      <c r="X100" s="40"/>
      <c r="Y100" s="40"/>
      <c r="Z100" s="1036"/>
      <c r="AA100" s="1036"/>
      <c r="AB100" s="1036"/>
      <c r="AC100" s="1036"/>
      <c r="AD100" s="1366"/>
      <c r="AE100" s="1366"/>
      <c r="AF100" s="40"/>
      <c r="AG100" s="40"/>
      <c r="AH100" s="1117"/>
      <c r="AI100" s="1036"/>
      <c r="AJ100" s="40"/>
    </row>
    <row r="101" spans="2:36" x14ac:dyDescent="0.2">
      <c r="B101" s="1129"/>
      <c r="C101" s="1129"/>
      <c r="D101" s="1036"/>
      <c r="E101" s="1036"/>
      <c r="F101" s="1036"/>
      <c r="G101" s="1369"/>
      <c r="H101" s="1207"/>
      <c r="I101" s="1117"/>
      <c r="J101" s="1117"/>
      <c r="K101" s="1117"/>
      <c r="L101" s="1036"/>
      <c r="M101" s="1036"/>
      <c r="N101" s="1036"/>
      <c r="O101" s="1036"/>
      <c r="P101" s="1036"/>
      <c r="Q101" s="1168"/>
      <c r="R101" s="1207"/>
      <c r="S101" s="40"/>
      <c r="T101" s="40"/>
      <c r="U101" s="40"/>
      <c r="V101" s="40"/>
      <c r="W101" s="1036"/>
      <c r="X101" s="40"/>
      <c r="Y101" s="40"/>
      <c r="Z101" s="1036"/>
      <c r="AA101" s="1036"/>
      <c r="AB101" s="1036"/>
      <c r="AC101" s="1036"/>
      <c r="AD101" s="1366"/>
      <c r="AE101" s="1366"/>
      <c r="AF101" s="40"/>
      <c r="AG101" s="40"/>
      <c r="AH101" s="1117"/>
      <c r="AI101" s="1036"/>
      <c r="AJ101" s="40"/>
    </row>
    <row r="102" spans="2:36" x14ac:dyDescent="0.2">
      <c r="B102" s="1130"/>
      <c r="C102" s="1130"/>
      <c r="D102" s="1036"/>
      <c r="E102" s="1037"/>
      <c r="F102" s="1036"/>
      <c r="G102" s="1223"/>
      <c r="H102" s="1208"/>
      <c r="I102" s="1108"/>
      <c r="J102" s="1108"/>
      <c r="K102" s="1108"/>
      <c r="L102" s="1037"/>
      <c r="M102" s="1037"/>
      <c r="N102" s="1037"/>
      <c r="O102" s="1037"/>
      <c r="P102" s="1037"/>
      <c r="Q102" s="1085"/>
      <c r="R102" s="1208"/>
      <c r="S102" s="40"/>
      <c r="T102" s="40"/>
      <c r="U102" s="40"/>
      <c r="V102" s="40"/>
      <c r="W102" s="1037"/>
      <c r="X102" s="40"/>
      <c r="Y102" s="40"/>
      <c r="Z102" s="1037"/>
      <c r="AA102" s="1037"/>
      <c r="AB102" s="1037"/>
      <c r="AC102" s="1037"/>
      <c r="AD102" s="1367"/>
      <c r="AE102" s="1367"/>
      <c r="AF102" s="40"/>
      <c r="AG102" s="40"/>
      <c r="AH102" s="1108"/>
      <c r="AI102" s="1037"/>
      <c r="AJ102" s="40"/>
    </row>
    <row r="103" spans="2:36" x14ac:dyDescent="0.2">
      <c r="B103" s="1128" t="s">
        <v>195</v>
      </c>
      <c r="C103" s="1128" t="s">
        <v>202</v>
      </c>
      <c r="D103" s="1036"/>
      <c r="E103" s="1035" t="s">
        <v>201</v>
      </c>
      <c r="F103" s="1036"/>
      <c r="G103" s="1222" t="s">
        <v>204</v>
      </c>
      <c r="H103" s="1206">
        <v>0.4</v>
      </c>
      <c r="I103" s="1107" t="s">
        <v>21</v>
      </c>
      <c r="J103" s="1107">
        <v>4</v>
      </c>
      <c r="K103" s="1107">
        <v>14</v>
      </c>
      <c r="L103" s="1035" t="s">
        <v>581</v>
      </c>
      <c r="M103" s="1035">
        <v>2</v>
      </c>
      <c r="N103" s="1035"/>
      <c r="O103" s="1035"/>
      <c r="P103" s="1035"/>
      <c r="Q103" s="1084" t="s">
        <v>938</v>
      </c>
      <c r="R103" s="1206">
        <v>0.25</v>
      </c>
      <c r="S103" s="40"/>
      <c r="T103" s="40"/>
      <c r="U103" s="40"/>
      <c r="V103" s="40"/>
      <c r="W103" s="1035" t="s">
        <v>823</v>
      </c>
      <c r="X103" s="40"/>
      <c r="Y103" s="40"/>
      <c r="Z103" s="1035" t="s">
        <v>932</v>
      </c>
      <c r="AA103" s="1035"/>
      <c r="AB103" s="1035" t="s">
        <v>933</v>
      </c>
      <c r="AC103" s="1035" t="s">
        <v>934</v>
      </c>
      <c r="AD103" s="1365">
        <v>0</v>
      </c>
      <c r="AE103" s="1365">
        <v>0</v>
      </c>
      <c r="AF103" s="40"/>
      <c r="AG103" s="40"/>
      <c r="AH103" s="1107" t="s">
        <v>203</v>
      </c>
      <c r="AI103" s="1035" t="s">
        <v>821</v>
      </c>
      <c r="AJ103" s="40"/>
    </row>
    <row r="104" spans="2:36" x14ac:dyDescent="0.2">
      <c r="B104" s="1129"/>
      <c r="C104" s="1129"/>
      <c r="D104" s="1036"/>
      <c r="E104" s="1036"/>
      <c r="F104" s="1036"/>
      <c r="G104" s="1369"/>
      <c r="H104" s="1207"/>
      <c r="I104" s="1117"/>
      <c r="J104" s="1117"/>
      <c r="K104" s="1117"/>
      <c r="L104" s="1036"/>
      <c r="M104" s="1036"/>
      <c r="N104" s="1037"/>
      <c r="O104" s="1037"/>
      <c r="P104" s="1037"/>
      <c r="Q104" s="1085"/>
      <c r="R104" s="1208"/>
      <c r="S104" s="40"/>
      <c r="T104" s="40"/>
      <c r="U104" s="40"/>
      <c r="V104" s="40"/>
      <c r="W104" s="1037"/>
      <c r="X104" s="40"/>
      <c r="Y104" s="40"/>
      <c r="Z104" s="1036"/>
      <c r="AA104" s="1036"/>
      <c r="AB104" s="1036"/>
      <c r="AC104" s="1036"/>
      <c r="AD104" s="1366"/>
      <c r="AE104" s="1366"/>
      <c r="AF104" s="40"/>
      <c r="AG104" s="40"/>
      <c r="AH104" s="1117"/>
      <c r="AI104" s="1036"/>
      <c r="AJ104" s="40"/>
    </row>
    <row r="105" spans="2:36" x14ac:dyDescent="0.2">
      <c r="B105" s="1129"/>
      <c r="C105" s="1129"/>
      <c r="D105" s="1036"/>
      <c r="E105" s="1036"/>
      <c r="F105" s="1036"/>
      <c r="G105" s="1369"/>
      <c r="H105" s="1207"/>
      <c r="I105" s="1117"/>
      <c r="J105" s="1117"/>
      <c r="K105" s="1117"/>
      <c r="L105" s="1036"/>
      <c r="M105" s="1036"/>
      <c r="N105" s="1035"/>
      <c r="O105" s="1035"/>
      <c r="P105" s="1035"/>
      <c r="Q105" s="1084" t="s">
        <v>939</v>
      </c>
      <c r="R105" s="1206">
        <v>0.75</v>
      </c>
      <c r="S105" s="40"/>
      <c r="T105" s="40"/>
      <c r="U105" s="40"/>
      <c r="V105" s="40"/>
      <c r="W105" s="1035" t="s">
        <v>823</v>
      </c>
      <c r="X105" s="40"/>
      <c r="Y105" s="40"/>
      <c r="Z105" s="1036"/>
      <c r="AA105" s="1036"/>
      <c r="AB105" s="1036"/>
      <c r="AC105" s="1036"/>
      <c r="AD105" s="1366"/>
      <c r="AE105" s="1366"/>
      <c r="AF105" s="40"/>
      <c r="AG105" s="40"/>
      <c r="AH105" s="1117"/>
      <c r="AI105" s="1036"/>
      <c r="AJ105" s="40"/>
    </row>
    <row r="106" spans="2:36" x14ac:dyDescent="0.2">
      <c r="B106" s="1130"/>
      <c r="C106" s="1130"/>
      <c r="D106" s="1037"/>
      <c r="E106" s="1037"/>
      <c r="F106" s="1037"/>
      <c r="G106" s="1223"/>
      <c r="H106" s="1208"/>
      <c r="I106" s="1108"/>
      <c r="J106" s="1108"/>
      <c r="K106" s="1108"/>
      <c r="L106" s="1037"/>
      <c r="M106" s="1037"/>
      <c r="N106" s="1037"/>
      <c r="O106" s="1037"/>
      <c r="P106" s="1037"/>
      <c r="Q106" s="1085"/>
      <c r="R106" s="1208"/>
      <c r="S106" s="40"/>
      <c r="T106" s="40"/>
      <c r="U106" s="40"/>
      <c r="V106" s="40"/>
      <c r="W106" s="1037"/>
      <c r="X106" s="40"/>
      <c r="Y106" s="40"/>
      <c r="Z106" s="1037"/>
      <c r="AA106" s="1037"/>
      <c r="AB106" s="1037"/>
      <c r="AC106" s="1037"/>
      <c r="AD106" s="1367"/>
      <c r="AE106" s="1367"/>
      <c r="AF106" s="40"/>
      <c r="AG106" s="40"/>
      <c r="AH106" s="1108"/>
      <c r="AI106" s="1037"/>
      <c r="AJ106" s="40"/>
    </row>
  </sheetData>
  <sheetProtection selectLockedCells="1" selectUnlockedCells="1"/>
  <mergeCells count="520">
    <mergeCell ref="B6:B8"/>
    <mergeCell ref="C6:C8"/>
    <mergeCell ref="D6:D8"/>
    <mergeCell ref="E6:E8"/>
    <mergeCell ref="F6:F8"/>
    <mergeCell ref="G6:G8"/>
    <mergeCell ref="H6:H8"/>
    <mergeCell ref="I6:I8"/>
    <mergeCell ref="J6:J8"/>
    <mergeCell ref="K6:K8"/>
    <mergeCell ref="L6:L8"/>
    <mergeCell ref="M6:P6"/>
    <mergeCell ref="Q6:Q8"/>
    <mergeCell ref="R6:R8"/>
    <mergeCell ref="S6:V7"/>
    <mergeCell ref="W6:W8"/>
    <mergeCell ref="X6:X8"/>
    <mergeCell ref="Y6:Y8"/>
    <mergeCell ref="Z6:AA6"/>
    <mergeCell ref="AB6:AG6"/>
    <mergeCell ref="AH6:AH8"/>
    <mergeCell ref="AI6:AI8"/>
    <mergeCell ref="AJ6:AJ8"/>
    <mergeCell ref="M7:M8"/>
    <mergeCell ref="N7:N8"/>
    <mergeCell ref="O7:O8"/>
    <mergeCell ref="P7:P8"/>
    <mergeCell ref="Z7:Z8"/>
    <mergeCell ref="AA7:AA8"/>
    <mergeCell ref="AB7:AB8"/>
    <mergeCell ref="AC7:AC8"/>
    <mergeCell ref="AD7:AD8"/>
    <mergeCell ref="AE7:AE8"/>
    <mergeCell ref="AF7:AF8"/>
    <mergeCell ref="AG7:AG8"/>
    <mergeCell ref="AI16:AI18"/>
    <mergeCell ref="Q19:Q22"/>
    <mergeCell ref="R19:R22"/>
    <mergeCell ref="S19:S22"/>
    <mergeCell ref="T19:T22"/>
    <mergeCell ref="U19:U22"/>
    <mergeCell ref="V19:V22"/>
    <mergeCell ref="W19:W22"/>
    <mergeCell ref="AA19:AA22"/>
    <mergeCell ref="AB19:AB22"/>
    <mergeCell ref="AC19:AC22"/>
    <mergeCell ref="AD19:AD22"/>
    <mergeCell ref="AE19:AE22"/>
    <mergeCell ref="AH19:AH22"/>
    <mergeCell ref="AI19:AI22"/>
    <mergeCell ref="S16:S17"/>
    <mergeCell ref="T16:T17"/>
    <mergeCell ref="U16:U17"/>
    <mergeCell ref="V16:V17"/>
    <mergeCell ref="W16:W17"/>
    <mergeCell ref="Z16:Z22"/>
    <mergeCell ref="M23:M30"/>
    <mergeCell ref="N23:N30"/>
    <mergeCell ref="F12:F52"/>
    <mergeCell ref="M39:M52"/>
    <mergeCell ref="N39:N40"/>
    <mergeCell ref="AA16:AA18"/>
    <mergeCell ref="AB16:AB18"/>
    <mergeCell ref="AC16:AC18"/>
    <mergeCell ref="AH16:AH18"/>
    <mergeCell ref="Z13:Z14"/>
    <mergeCell ref="G16:G22"/>
    <mergeCell ref="H16:H22"/>
    <mergeCell ref="I16:I22"/>
    <mergeCell ref="J16:J22"/>
    <mergeCell ref="K16:K22"/>
    <mergeCell ref="L16:L22"/>
    <mergeCell ref="M16:M22"/>
    <mergeCell ref="N16:N22"/>
    <mergeCell ref="O16:O22"/>
    <mergeCell ref="P16:P22"/>
    <mergeCell ref="O23:O30"/>
    <mergeCell ref="P23:P30"/>
    <mergeCell ref="Q23:Q30"/>
    <mergeCell ref="R23:R30"/>
    <mergeCell ref="S23:S30"/>
    <mergeCell ref="T23:T30"/>
    <mergeCell ref="U23:U30"/>
    <mergeCell ref="V23:V30"/>
    <mergeCell ref="W23:W30"/>
    <mergeCell ref="Z23:Z30"/>
    <mergeCell ref="AA23:AA30"/>
    <mergeCell ref="AB23:AB30"/>
    <mergeCell ref="AC23:AC30"/>
    <mergeCell ref="AD23:AD30"/>
    <mergeCell ref="AE23:AE30"/>
    <mergeCell ref="AH23:AH30"/>
    <mergeCell ref="AI23:AI30"/>
    <mergeCell ref="B32:B38"/>
    <mergeCell ref="C32:C38"/>
    <mergeCell ref="E32:E38"/>
    <mergeCell ref="G32:G38"/>
    <mergeCell ref="H32:H38"/>
    <mergeCell ref="I32:I38"/>
    <mergeCell ref="J32:J38"/>
    <mergeCell ref="K32:K38"/>
    <mergeCell ref="L32:L38"/>
    <mergeCell ref="M32:M38"/>
    <mergeCell ref="Z32:Z34"/>
    <mergeCell ref="AA32:AA34"/>
    <mergeCell ref="AB32:AB34"/>
    <mergeCell ref="AC32:AC34"/>
    <mergeCell ref="AD32:AD34"/>
    <mergeCell ref="AE32:AE34"/>
    <mergeCell ref="AH32:AH38"/>
    <mergeCell ref="AI32:AI38"/>
    <mergeCell ref="Z35:Z38"/>
    <mergeCell ref="AA35:AA38"/>
    <mergeCell ref="AC35:AC38"/>
    <mergeCell ref="N37:N38"/>
    <mergeCell ref="O37:O38"/>
    <mergeCell ref="P37:P38"/>
    <mergeCell ref="Q37:Q38"/>
    <mergeCell ref="R37:R38"/>
    <mergeCell ref="S37:S38"/>
    <mergeCell ref="T37:T38"/>
    <mergeCell ref="U37:U38"/>
    <mergeCell ref="V37:V38"/>
    <mergeCell ref="W37:W38"/>
    <mergeCell ref="AB37:AB38"/>
    <mergeCell ref="AD37:AD38"/>
    <mergeCell ref="AE37:AE38"/>
    <mergeCell ref="B39:B52"/>
    <mergeCell ref="C39:C52"/>
    <mergeCell ref="E39:E52"/>
    <mergeCell ref="G39:G52"/>
    <mergeCell ref="H39:H52"/>
    <mergeCell ref="I39:I52"/>
    <mergeCell ref="J39:J52"/>
    <mergeCell ref="K39:K52"/>
    <mergeCell ref="L39:L52"/>
    <mergeCell ref="D12:D52"/>
    <mergeCell ref="B23:B30"/>
    <mergeCell ref="C23:C30"/>
    <mergeCell ref="E23:E30"/>
    <mergeCell ref="G23:G30"/>
    <mergeCell ref="H23:H30"/>
    <mergeCell ref="I23:I30"/>
    <mergeCell ref="J23:J30"/>
    <mergeCell ref="K23:K30"/>
    <mergeCell ref="L23:L30"/>
    <mergeCell ref="B16:B22"/>
    <mergeCell ref="C16:C22"/>
    <mergeCell ref="E16:E22"/>
    <mergeCell ref="O39:O40"/>
    <mergeCell ref="P39:P40"/>
    <mergeCell ref="Q39:Q40"/>
    <mergeCell ref="R39:R40"/>
    <mergeCell ref="S39:S40"/>
    <mergeCell ref="T39:T40"/>
    <mergeCell ref="U39:U40"/>
    <mergeCell ref="N49:N50"/>
    <mergeCell ref="O49:O50"/>
    <mergeCell ref="P49:P50"/>
    <mergeCell ref="Q49:Q50"/>
    <mergeCell ref="R49:R50"/>
    <mergeCell ref="S49:S50"/>
    <mergeCell ref="T49:T50"/>
    <mergeCell ref="U49:U50"/>
    <mergeCell ref="V39:V40"/>
    <mergeCell ref="W39:W40"/>
    <mergeCell ref="Z39:Z52"/>
    <mergeCell ref="AA39:AA40"/>
    <mergeCell ref="AB39:AB40"/>
    <mergeCell ref="AC39:AC40"/>
    <mergeCell ref="AD39:AD40"/>
    <mergeCell ref="AE39:AE40"/>
    <mergeCell ref="AH39:AH52"/>
    <mergeCell ref="X46:X47"/>
    <mergeCell ref="Y46:Y47"/>
    <mergeCell ref="AA46:AA47"/>
    <mergeCell ref="AB46:AB47"/>
    <mergeCell ref="AC46:AC47"/>
    <mergeCell ref="AD46:AD47"/>
    <mergeCell ref="AE46:AE47"/>
    <mergeCell ref="V49:V50"/>
    <mergeCell ref="W49:W50"/>
    <mergeCell ref="X49:X50"/>
    <mergeCell ref="Y49:Y50"/>
    <mergeCell ref="AA49:AA50"/>
    <mergeCell ref="AB49:AB50"/>
    <mergeCell ref="AC49:AC50"/>
    <mergeCell ref="AD49:AD50"/>
    <mergeCell ref="AI39:AI52"/>
    <mergeCell ref="N43:N44"/>
    <mergeCell ref="O43:O44"/>
    <mergeCell ref="P43:P44"/>
    <mergeCell ref="Q43:Q44"/>
    <mergeCell ref="R43:R44"/>
    <mergeCell ref="S43:S44"/>
    <mergeCell ref="T43:T44"/>
    <mergeCell ref="U43:U44"/>
    <mergeCell ref="V43:V44"/>
    <mergeCell ref="W43:W44"/>
    <mergeCell ref="X43:X44"/>
    <mergeCell ref="Y43:Y44"/>
    <mergeCell ref="AC43:AC44"/>
    <mergeCell ref="N46:N47"/>
    <mergeCell ref="O46:O47"/>
    <mergeCell ref="P46:P47"/>
    <mergeCell ref="Q46:Q47"/>
    <mergeCell ref="R46:R47"/>
    <mergeCell ref="S46:S47"/>
    <mergeCell ref="T46:T47"/>
    <mergeCell ref="U46:U47"/>
    <mergeCell ref="V46:V47"/>
    <mergeCell ref="W46:W47"/>
    <mergeCell ref="AE49:AE50"/>
    <mergeCell ref="D53:D62"/>
    <mergeCell ref="F53:F62"/>
    <mergeCell ref="Z53:Z55"/>
    <mergeCell ref="AA54:AA55"/>
    <mergeCell ref="AB54:AB55"/>
    <mergeCell ref="AC54:AC55"/>
    <mergeCell ref="AD54:AD55"/>
    <mergeCell ref="AE54:AE55"/>
    <mergeCell ref="U57:U58"/>
    <mergeCell ref="V57:V58"/>
    <mergeCell ref="W57:W58"/>
    <mergeCell ref="AB57:AB58"/>
    <mergeCell ref="AD57:AD58"/>
    <mergeCell ref="AE57:AE58"/>
    <mergeCell ref="M61:M62"/>
    <mergeCell ref="N61:N62"/>
    <mergeCell ref="O61:O62"/>
    <mergeCell ref="P61:P62"/>
    <mergeCell ref="Q61:Q62"/>
    <mergeCell ref="R61:R62"/>
    <mergeCell ref="S61:S62"/>
    <mergeCell ref="T61:T62"/>
    <mergeCell ref="U61:U62"/>
    <mergeCell ref="AH54:AH55"/>
    <mergeCell ref="AI54:AI55"/>
    <mergeCell ref="B56:B60"/>
    <mergeCell ref="C56:C60"/>
    <mergeCell ref="E56:E60"/>
    <mergeCell ref="G56:G60"/>
    <mergeCell ref="H56:H60"/>
    <mergeCell ref="I56:I60"/>
    <mergeCell ref="J56:J60"/>
    <mergeCell ref="K56:K60"/>
    <mergeCell ref="L56:L60"/>
    <mergeCell ref="M56:M60"/>
    <mergeCell ref="Z56:Z62"/>
    <mergeCell ref="AA56:AA59"/>
    <mergeCell ref="AC56:AC60"/>
    <mergeCell ref="AH56:AH60"/>
    <mergeCell ref="AI56:AI60"/>
    <mergeCell ref="N57:N58"/>
    <mergeCell ref="O57:O58"/>
    <mergeCell ref="P57:P58"/>
    <mergeCell ref="Q57:Q58"/>
    <mergeCell ref="R57:R58"/>
    <mergeCell ref="S57:S58"/>
    <mergeCell ref="T57:T58"/>
    <mergeCell ref="B61:B62"/>
    <mergeCell ref="C61:C62"/>
    <mergeCell ref="E61:E62"/>
    <mergeCell ref="G61:G62"/>
    <mergeCell ref="H61:H62"/>
    <mergeCell ref="I61:I62"/>
    <mergeCell ref="J61:J62"/>
    <mergeCell ref="K61:K62"/>
    <mergeCell ref="L61:L62"/>
    <mergeCell ref="V61:V62"/>
    <mergeCell ref="W61:W62"/>
    <mergeCell ref="AA61:AA62"/>
    <mergeCell ref="AB61:AB62"/>
    <mergeCell ref="AC61:AC62"/>
    <mergeCell ref="AD61:AD62"/>
    <mergeCell ref="AE61:AE62"/>
    <mergeCell ref="AH61:AH62"/>
    <mergeCell ref="AI61:AI62"/>
    <mergeCell ref="B63:B64"/>
    <mergeCell ref="C63:C64"/>
    <mergeCell ref="D63:D79"/>
    <mergeCell ref="E63:E64"/>
    <mergeCell ref="F63:F79"/>
    <mergeCell ref="G63:G64"/>
    <mergeCell ref="H63:H64"/>
    <mergeCell ref="I63:I64"/>
    <mergeCell ref="J63:J64"/>
    <mergeCell ref="B70:B71"/>
    <mergeCell ref="C70:C71"/>
    <mergeCell ref="E70:E71"/>
    <mergeCell ref="G70:G71"/>
    <mergeCell ref="H70:H71"/>
    <mergeCell ref="I70:I71"/>
    <mergeCell ref="J70:J71"/>
    <mergeCell ref="K63:K64"/>
    <mergeCell ref="L63:L64"/>
    <mergeCell ref="M63:M64"/>
    <mergeCell ref="N63:N64"/>
    <mergeCell ref="O63:O64"/>
    <mergeCell ref="P63:P64"/>
    <mergeCell ref="Q63:Q64"/>
    <mergeCell ref="R63:R64"/>
    <mergeCell ref="S63:S64"/>
    <mergeCell ref="T63:T64"/>
    <mergeCell ref="U63:U64"/>
    <mergeCell ref="V63:V64"/>
    <mergeCell ref="W63:W64"/>
    <mergeCell ref="Z63:Z68"/>
    <mergeCell ref="AA63:AA68"/>
    <mergeCell ref="AB63:AB64"/>
    <mergeCell ref="AC63:AC64"/>
    <mergeCell ref="AD63:AD64"/>
    <mergeCell ref="W66:W68"/>
    <mergeCell ref="AE63:AE64"/>
    <mergeCell ref="AH63:AH64"/>
    <mergeCell ref="AI63:AI64"/>
    <mergeCell ref="B65:B68"/>
    <mergeCell ref="C65:C68"/>
    <mergeCell ref="E65:E68"/>
    <mergeCell ref="G65:G68"/>
    <mergeCell ref="H65:H68"/>
    <mergeCell ref="I65:I68"/>
    <mergeCell ref="J65:J68"/>
    <mergeCell ref="K65:K68"/>
    <mergeCell ref="L65:L68"/>
    <mergeCell ref="M65:M68"/>
    <mergeCell ref="AH65:AH68"/>
    <mergeCell ref="AI65:AI68"/>
    <mergeCell ref="N66:N68"/>
    <mergeCell ref="O66:O68"/>
    <mergeCell ref="P66:P68"/>
    <mergeCell ref="Q66:Q68"/>
    <mergeCell ref="R66:R68"/>
    <mergeCell ref="S66:S68"/>
    <mergeCell ref="T66:T68"/>
    <mergeCell ref="U66:U68"/>
    <mergeCell ref="V66:V68"/>
    <mergeCell ref="K70:K71"/>
    <mergeCell ref="L70:L71"/>
    <mergeCell ref="M70:M71"/>
    <mergeCell ref="N70:N71"/>
    <mergeCell ref="O70:O71"/>
    <mergeCell ref="P70:P71"/>
    <mergeCell ref="Q70:Q71"/>
    <mergeCell ref="R70:R71"/>
    <mergeCell ref="S70:S71"/>
    <mergeCell ref="T70:T71"/>
    <mergeCell ref="U70:U71"/>
    <mergeCell ref="V70:V71"/>
    <mergeCell ref="W70:W71"/>
    <mergeCell ref="Z70:Z71"/>
    <mergeCell ref="AA70:AA71"/>
    <mergeCell ref="AH70:AH71"/>
    <mergeCell ref="AI70:AI71"/>
    <mergeCell ref="B72:B77"/>
    <mergeCell ref="C72:C77"/>
    <mergeCell ref="E72:E77"/>
    <mergeCell ref="G72:G77"/>
    <mergeCell ref="H72:H77"/>
    <mergeCell ref="I72:I77"/>
    <mergeCell ref="J72:J77"/>
    <mergeCell ref="K72:K77"/>
    <mergeCell ref="L72:L77"/>
    <mergeCell ref="M72:M77"/>
    <mergeCell ref="Q72:Q77"/>
    <mergeCell ref="R72:R77"/>
    <mergeCell ref="W72:W77"/>
    <mergeCell ref="Z72:Z77"/>
    <mergeCell ref="AA72:AA77"/>
    <mergeCell ref="AB72:AB77"/>
    <mergeCell ref="AC72:AC77"/>
    <mergeCell ref="AD72:AD77"/>
    <mergeCell ref="AE72:AE77"/>
    <mergeCell ref="AH72:AH77"/>
    <mergeCell ref="AI72:AI77"/>
    <mergeCell ref="B78:B79"/>
    <mergeCell ref="C78:C79"/>
    <mergeCell ref="E78:E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U78:U79"/>
    <mergeCell ref="V78:V79"/>
    <mergeCell ref="W78:W79"/>
    <mergeCell ref="Z78:Z79"/>
    <mergeCell ref="AA78:AA79"/>
    <mergeCell ref="AB78:AB79"/>
    <mergeCell ref="AC78:AC79"/>
    <mergeCell ref="AD78:AD79"/>
    <mergeCell ref="AE78:AE79"/>
    <mergeCell ref="AH78:AH79"/>
    <mergeCell ref="AI78:AI79"/>
    <mergeCell ref="D80:D95"/>
    <mergeCell ref="F80:F95"/>
    <mergeCell ref="B81:B85"/>
    <mergeCell ref="C81:C85"/>
    <mergeCell ref="E81:E85"/>
    <mergeCell ref="G81:G85"/>
    <mergeCell ref="H81:H85"/>
    <mergeCell ref="I81:I85"/>
    <mergeCell ref="J81:J85"/>
    <mergeCell ref="B86:B95"/>
    <mergeCell ref="C86:C95"/>
    <mergeCell ref="E86:E95"/>
    <mergeCell ref="G86:G95"/>
    <mergeCell ref="H86:H95"/>
    <mergeCell ref="I86:I95"/>
    <mergeCell ref="J86:J95"/>
    <mergeCell ref="K81:K85"/>
    <mergeCell ref="L81:L85"/>
    <mergeCell ref="M81:M85"/>
    <mergeCell ref="Z81:Z82"/>
    <mergeCell ref="AA81:AA82"/>
    <mergeCell ref="AB81:AB82"/>
    <mergeCell ref="AC81:AC82"/>
    <mergeCell ref="AD81:AD82"/>
    <mergeCell ref="AE81:AE82"/>
    <mergeCell ref="AH81:AH85"/>
    <mergeCell ref="AI81:AI85"/>
    <mergeCell ref="N83:N85"/>
    <mergeCell ref="O83:O85"/>
    <mergeCell ref="P83:P85"/>
    <mergeCell ref="Q83:Q85"/>
    <mergeCell ref="R83:R85"/>
    <mergeCell ref="S83:S85"/>
    <mergeCell ref="T83:T85"/>
    <mergeCell ref="U83:U85"/>
    <mergeCell ref="V83:V85"/>
    <mergeCell ref="W83:W85"/>
    <mergeCell ref="Z83:Z85"/>
    <mergeCell ref="AA83:AA84"/>
    <mergeCell ref="K86:K95"/>
    <mergeCell ref="L86:L95"/>
    <mergeCell ref="M86:M95"/>
    <mergeCell ref="Z86:Z88"/>
    <mergeCell ref="AH86:AH95"/>
    <mergeCell ref="AI86:AI95"/>
    <mergeCell ref="Z89:Z95"/>
    <mergeCell ref="AA89:AA92"/>
    <mergeCell ref="AC89:AC92"/>
    <mergeCell ref="N92:N93"/>
    <mergeCell ref="O92:O93"/>
    <mergeCell ref="P92:P93"/>
    <mergeCell ref="Q92:Q93"/>
    <mergeCell ref="R92:R93"/>
    <mergeCell ref="W92:W93"/>
    <mergeCell ref="AA94:AA95"/>
    <mergeCell ref="AC94:AC95"/>
    <mergeCell ref="B96:B102"/>
    <mergeCell ref="C96:C102"/>
    <mergeCell ref="D96:D106"/>
    <mergeCell ref="E96:E102"/>
    <mergeCell ref="F96:F106"/>
    <mergeCell ref="G96:G102"/>
    <mergeCell ref="H96:H102"/>
    <mergeCell ref="I96:I102"/>
    <mergeCell ref="J96:J102"/>
    <mergeCell ref="B103:B106"/>
    <mergeCell ref="C103:C106"/>
    <mergeCell ref="E103:E106"/>
    <mergeCell ref="G103:G106"/>
    <mergeCell ref="H103:H106"/>
    <mergeCell ref="I103:I106"/>
    <mergeCell ref="J103:J106"/>
    <mergeCell ref="K96:K102"/>
    <mergeCell ref="L96:L102"/>
    <mergeCell ref="M96:M102"/>
    <mergeCell ref="N96:N97"/>
    <mergeCell ref="O96:O97"/>
    <mergeCell ref="P96:P97"/>
    <mergeCell ref="Q96:Q97"/>
    <mergeCell ref="R96:R97"/>
    <mergeCell ref="Z96:Z102"/>
    <mergeCell ref="AA96:AA102"/>
    <mergeCell ref="AB96:AB102"/>
    <mergeCell ref="AC96:AC102"/>
    <mergeCell ref="AD96:AD102"/>
    <mergeCell ref="AE96:AE102"/>
    <mergeCell ref="AH96:AH102"/>
    <mergeCell ref="AI96:AI102"/>
    <mergeCell ref="N100:N102"/>
    <mergeCell ref="O100:O102"/>
    <mergeCell ref="P100:P102"/>
    <mergeCell ref="Q100:Q102"/>
    <mergeCell ref="R100:R102"/>
    <mergeCell ref="W100:W102"/>
    <mergeCell ref="K103:K106"/>
    <mergeCell ref="L103:L106"/>
    <mergeCell ref="M103:M106"/>
    <mergeCell ref="N103:N104"/>
    <mergeCell ref="O103:O104"/>
    <mergeCell ref="P103:P104"/>
    <mergeCell ref="Q103:Q104"/>
    <mergeCell ref="R103:R104"/>
    <mergeCell ref="W103:W104"/>
    <mergeCell ref="Z103:Z106"/>
    <mergeCell ref="AA103:AA106"/>
    <mergeCell ref="AB103:AB106"/>
    <mergeCell ref="AC103:AC106"/>
    <mergeCell ref="AD103:AD106"/>
    <mergeCell ref="AE103:AE106"/>
    <mergeCell ref="AH103:AH106"/>
    <mergeCell ref="AI103:AI106"/>
    <mergeCell ref="N105:N106"/>
    <mergeCell ref="O105:O106"/>
    <mergeCell ref="P105:P106"/>
    <mergeCell ref="Q105:Q106"/>
    <mergeCell ref="R105:R106"/>
    <mergeCell ref="W105:W10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3:AJ85"/>
  <sheetViews>
    <sheetView zoomScale="60" zoomScaleNormal="60"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16" style="2" hidden="1" customWidth="1"/>
    <col min="9" max="9" width="13.140625" style="43" customWidth="1"/>
    <col min="10" max="11" width="15.28515625" style="43" bestFit="1" customWidth="1"/>
    <col min="12" max="12" width="22.85546875" style="2" customWidth="1"/>
    <col min="13" max="13" width="20.28515625" style="2" customWidth="1"/>
    <col min="14" max="14" width="20.28515625" style="36" customWidth="1"/>
    <col min="15" max="15" width="17.28515625" style="2" hidden="1" customWidth="1"/>
    <col min="16" max="16" width="11.85546875" style="2" hidden="1" customWidth="1"/>
    <col min="17" max="17" width="37.14062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26" width="27.42578125" style="2" customWidth="1"/>
    <col min="27" max="28" width="20.28515625" style="2" customWidth="1"/>
    <col min="29" max="29" width="25.5703125" style="2" customWidth="1"/>
    <col min="30"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41"/>
      <c r="J3" s="41"/>
      <c r="K3" s="41"/>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577</v>
      </c>
      <c r="D4" s="13"/>
      <c r="E4" s="13"/>
      <c r="F4" s="13"/>
      <c r="G4" s="14"/>
      <c r="H4" s="14"/>
      <c r="I4" s="42"/>
      <c r="J4" s="42"/>
      <c r="K4" s="42"/>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2" customFormat="1" ht="89.25" x14ac:dyDescent="0.25">
      <c r="B9" s="95" t="s">
        <v>429</v>
      </c>
      <c r="C9" s="95" t="s">
        <v>531</v>
      </c>
      <c r="D9" s="39"/>
      <c r="E9" s="40" t="s">
        <v>535</v>
      </c>
      <c r="F9" s="39"/>
      <c r="G9" s="99" t="s">
        <v>537</v>
      </c>
      <c r="H9" s="39"/>
      <c r="I9" s="193" t="s">
        <v>21</v>
      </c>
      <c r="J9" s="193">
        <v>2500</v>
      </c>
      <c r="K9" s="193">
        <v>2500</v>
      </c>
      <c r="L9" s="213" t="s">
        <v>941</v>
      </c>
      <c r="M9" s="214">
        <v>2500</v>
      </c>
      <c r="N9" s="214"/>
      <c r="O9" s="40"/>
      <c r="P9" s="40"/>
      <c r="Q9" s="40" t="s">
        <v>1045</v>
      </c>
      <c r="R9" s="40"/>
      <c r="S9" s="40"/>
      <c r="T9" s="40"/>
      <c r="U9" s="40"/>
      <c r="V9" s="40"/>
      <c r="W9" s="81" t="s">
        <v>948</v>
      </c>
      <c r="X9" s="40"/>
      <c r="Y9" s="40"/>
      <c r="Z9" s="96" t="s">
        <v>1046</v>
      </c>
      <c r="AA9" s="40" t="s">
        <v>1047</v>
      </c>
      <c r="AB9" s="40" t="s">
        <v>1048</v>
      </c>
      <c r="AC9" s="40" t="s">
        <v>1049</v>
      </c>
      <c r="AD9" s="97">
        <v>154000000</v>
      </c>
      <c r="AE9" s="97">
        <v>201294791</v>
      </c>
      <c r="AF9" s="40"/>
      <c r="AG9" s="40"/>
      <c r="AH9" s="212" t="s">
        <v>30</v>
      </c>
      <c r="AI9" s="40" t="s">
        <v>1050</v>
      </c>
      <c r="AJ9" s="212" t="s">
        <v>1051</v>
      </c>
    </row>
    <row r="10" spans="1:36" ht="51" x14ac:dyDescent="0.2">
      <c r="B10" s="1044" t="s">
        <v>429</v>
      </c>
      <c r="C10" s="1044" t="s">
        <v>531</v>
      </c>
      <c r="D10" s="1023"/>
      <c r="E10" s="1035" t="s">
        <v>535</v>
      </c>
      <c r="F10" s="1023"/>
      <c r="G10" s="1136" t="s">
        <v>536</v>
      </c>
      <c r="H10" s="1023"/>
      <c r="I10" s="1136" t="s">
        <v>21</v>
      </c>
      <c r="J10" s="1136">
        <v>0</v>
      </c>
      <c r="K10" s="1136">
        <v>1</v>
      </c>
      <c r="L10" s="1023" t="s">
        <v>941</v>
      </c>
      <c r="M10" s="1035">
        <v>1</v>
      </c>
      <c r="N10" s="1035"/>
      <c r="O10" s="1035"/>
      <c r="P10" s="1035"/>
      <c r="Q10" s="40" t="s">
        <v>1052</v>
      </c>
      <c r="R10" s="40"/>
      <c r="S10" s="40"/>
      <c r="T10" s="40"/>
      <c r="U10" s="40"/>
      <c r="V10" s="40"/>
      <c r="W10" s="81" t="s">
        <v>948</v>
      </c>
      <c r="X10" s="40"/>
      <c r="Y10" s="40"/>
      <c r="Z10" s="1035" t="s">
        <v>1053</v>
      </c>
      <c r="AA10" s="1035" t="s">
        <v>1054</v>
      </c>
      <c r="AB10" s="1035" t="s">
        <v>1055</v>
      </c>
      <c r="AC10" s="1135" t="s">
        <v>1056</v>
      </c>
      <c r="AD10" s="1381">
        <v>342000000</v>
      </c>
      <c r="AE10" s="1381">
        <v>546641932</v>
      </c>
      <c r="AF10" s="40"/>
      <c r="AG10" s="40"/>
      <c r="AH10" s="1035" t="s">
        <v>30</v>
      </c>
      <c r="AI10" s="1035" t="s">
        <v>1057</v>
      </c>
      <c r="AJ10" s="1035" t="s">
        <v>1058</v>
      </c>
    </row>
    <row r="11" spans="1:36" ht="51" x14ac:dyDescent="0.2">
      <c r="B11" s="1046"/>
      <c r="C11" s="1046"/>
      <c r="D11" s="1024"/>
      <c r="E11" s="1037"/>
      <c r="F11" s="1024"/>
      <c r="G11" s="1138"/>
      <c r="H11" s="1024"/>
      <c r="I11" s="1138"/>
      <c r="J11" s="1138"/>
      <c r="K11" s="1138"/>
      <c r="L11" s="1024"/>
      <c r="M11" s="1037"/>
      <c r="N11" s="1037"/>
      <c r="O11" s="1037"/>
      <c r="P11" s="1037"/>
      <c r="Q11" s="40" t="s">
        <v>1059</v>
      </c>
      <c r="R11" s="40"/>
      <c r="S11" s="40"/>
      <c r="T11" s="40"/>
      <c r="U11" s="40"/>
      <c r="V11" s="40"/>
      <c r="W11" s="81" t="s">
        <v>1018</v>
      </c>
      <c r="X11" s="40"/>
      <c r="Y11" s="40"/>
      <c r="Z11" s="1037"/>
      <c r="AA11" s="1037"/>
      <c r="AB11" s="1037"/>
      <c r="AC11" s="1049"/>
      <c r="AD11" s="1382"/>
      <c r="AE11" s="1382"/>
      <c r="AF11" s="40"/>
      <c r="AG11" s="40"/>
      <c r="AH11" s="1037"/>
      <c r="AI11" s="1037"/>
      <c r="AJ11" s="1037"/>
    </row>
    <row r="12" spans="1:36" ht="89.25" x14ac:dyDescent="0.2">
      <c r="B12" s="95" t="s">
        <v>429</v>
      </c>
      <c r="C12" s="95" t="s">
        <v>531</v>
      </c>
      <c r="D12" s="82"/>
      <c r="E12" s="40" t="s">
        <v>530</v>
      </c>
      <c r="F12" s="82"/>
      <c r="G12" s="87" t="s">
        <v>533</v>
      </c>
      <c r="H12" s="39"/>
      <c r="I12" s="71" t="s">
        <v>21</v>
      </c>
      <c r="J12" s="71">
        <v>0</v>
      </c>
      <c r="K12" s="98">
        <v>22000</v>
      </c>
      <c r="L12" s="84" t="s">
        <v>940</v>
      </c>
      <c r="M12" s="71" t="s">
        <v>995</v>
      </c>
      <c r="N12" s="40"/>
      <c r="O12" s="40"/>
      <c r="P12" s="40"/>
      <c r="Q12" s="40" t="s">
        <v>1060</v>
      </c>
      <c r="R12" s="40"/>
      <c r="S12" s="40"/>
      <c r="T12" s="40"/>
      <c r="U12" s="40"/>
      <c r="V12" s="40"/>
      <c r="W12" s="81"/>
      <c r="X12" s="40"/>
      <c r="Y12" s="40"/>
      <c r="Z12" s="96" t="s">
        <v>1046</v>
      </c>
      <c r="AA12" s="40" t="s">
        <v>1047</v>
      </c>
      <c r="AB12" s="40" t="s">
        <v>1048</v>
      </c>
      <c r="AC12" s="40" t="s">
        <v>1049</v>
      </c>
      <c r="AD12" s="97">
        <v>160000000</v>
      </c>
      <c r="AE12" s="97">
        <v>201294799</v>
      </c>
      <c r="AF12" s="40"/>
      <c r="AG12" s="40"/>
      <c r="AH12" s="71" t="s">
        <v>30</v>
      </c>
      <c r="AI12" s="40" t="s">
        <v>1061</v>
      </c>
      <c r="AJ12" s="40" t="s">
        <v>1051</v>
      </c>
    </row>
    <row r="13" spans="1:36" ht="170.25" customHeight="1" x14ac:dyDescent="0.2">
      <c r="B13" s="1044" t="s">
        <v>429</v>
      </c>
      <c r="C13" s="1044" t="s">
        <v>531</v>
      </c>
      <c r="D13" s="1119"/>
      <c r="E13" s="1035" t="s">
        <v>530</v>
      </c>
      <c r="F13" s="1119"/>
      <c r="G13" s="1035" t="s">
        <v>532</v>
      </c>
      <c r="H13" s="1023"/>
      <c r="I13" s="1035" t="s">
        <v>21</v>
      </c>
      <c r="J13" s="1035">
        <v>0</v>
      </c>
      <c r="K13" s="1035">
        <v>6</v>
      </c>
      <c r="L13" s="1023" t="s">
        <v>940</v>
      </c>
      <c r="M13" s="1035">
        <v>2</v>
      </c>
      <c r="N13" s="1035"/>
      <c r="O13" s="1035"/>
      <c r="P13" s="1035"/>
      <c r="Q13" s="40" t="s">
        <v>1487</v>
      </c>
      <c r="R13" s="40"/>
      <c r="S13" s="40"/>
      <c r="T13" s="40"/>
      <c r="U13" s="40"/>
      <c r="V13" s="40"/>
      <c r="W13" s="1383" t="s">
        <v>948</v>
      </c>
      <c r="X13" s="40"/>
      <c r="Y13" s="40"/>
      <c r="Z13" s="1386" t="s">
        <v>1046</v>
      </c>
      <c r="AA13" s="1035" t="s">
        <v>1047</v>
      </c>
      <c r="AB13" s="1035" t="s">
        <v>1048</v>
      </c>
      <c r="AC13" s="1035" t="s">
        <v>1049</v>
      </c>
      <c r="AD13" s="1381">
        <v>160000000</v>
      </c>
      <c r="AE13" s="1381">
        <v>201294791</v>
      </c>
      <c r="AF13" s="40"/>
      <c r="AG13" s="40"/>
      <c r="AH13" s="1035" t="s">
        <v>30</v>
      </c>
      <c r="AI13" s="1035" t="s">
        <v>1062</v>
      </c>
      <c r="AJ13" s="1035" t="s">
        <v>1051</v>
      </c>
    </row>
    <row r="14" spans="1:36" ht="76.5" x14ac:dyDescent="0.2">
      <c r="B14" s="1045"/>
      <c r="C14" s="1045"/>
      <c r="D14" s="1121"/>
      <c r="E14" s="1036"/>
      <c r="F14" s="1121"/>
      <c r="G14" s="1036"/>
      <c r="H14" s="1025"/>
      <c r="I14" s="1036"/>
      <c r="J14" s="1036"/>
      <c r="K14" s="1036"/>
      <c r="L14" s="1025"/>
      <c r="M14" s="1036"/>
      <c r="N14" s="1036"/>
      <c r="O14" s="1036"/>
      <c r="P14" s="1036"/>
      <c r="Q14" s="40" t="s">
        <v>1063</v>
      </c>
      <c r="R14" s="40"/>
      <c r="S14" s="40"/>
      <c r="T14" s="40"/>
      <c r="U14" s="40"/>
      <c r="V14" s="40"/>
      <c r="W14" s="1384"/>
      <c r="X14" s="40"/>
      <c r="Y14" s="40"/>
      <c r="Z14" s="1387"/>
      <c r="AA14" s="1036"/>
      <c r="AB14" s="1036"/>
      <c r="AC14" s="1036"/>
      <c r="AD14" s="1389"/>
      <c r="AE14" s="1389"/>
      <c r="AF14" s="40"/>
      <c r="AG14" s="40"/>
      <c r="AH14" s="1036"/>
      <c r="AI14" s="1036"/>
      <c r="AJ14" s="1036"/>
    </row>
    <row r="15" spans="1:36" ht="25.5" x14ac:dyDescent="0.2">
      <c r="B15" s="1046"/>
      <c r="C15" s="1046"/>
      <c r="D15" s="1120"/>
      <c r="E15" s="1037"/>
      <c r="F15" s="1120"/>
      <c r="G15" s="1037"/>
      <c r="H15" s="1024"/>
      <c r="I15" s="1037"/>
      <c r="J15" s="1037"/>
      <c r="K15" s="1037"/>
      <c r="L15" s="1024"/>
      <c r="M15" s="1037"/>
      <c r="N15" s="1037"/>
      <c r="O15" s="1037"/>
      <c r="P15" s="1037"/>
      <c r="Q15" s="40" t="s">
        <v>1064</v>
      </c>
      <c r="R15" s="40"/>
      <c r="S15" s="40"/>
      <c r="T15" s="40"/>
      <c r="U15" s="40"/>
      <c r="V15" s="40"/>
      <c r="W15" s="1385"/>
      <c r="X15" s="40"/>
      <c r="Y15" s="40"/>
      <c r="Z15" s="1388"/>
      <c r="AA15" s="1037"/>
      <c r="AB15" s="1037"/>
      <c r="AC15" s="1037"/>
      <c r="AD15" s="1382"/>
      <c r="AE15" s="1382"/>
      <c r="AF15" s="40"/>
      <c r="AG15" s="40"/>
      <c r="AH15" s="1037"/>
      <c r="AI15" s="1037"/>
      <c r="AJ15" s="1037"/>
    </row>
    <row r="16" spans="1:36" ht="38.25" x14ac:dyDescent="0.2">
      <c r="B16" s="1044" t="s">
        <v>429</v>
      </c>
      <c r="C16" s="1044" t="s">
        <v>531</v>
      </c>
      <c r="D16" s="1119"/>
      <c r="E16" s="1035" t="s">
        <v>530</v>
      </c>
      <c r="F16" s="1119"/>
      <c r="G16" s="1035" t="s">
        <v>529</v>
      </c>
      <c r="H16" s="1023"/>
      <c r="I16" s="1035" t="s">
        <v>21</v>
      </c>
      <c r="J16" s="1035">
        <v>100</v>
      </c>
      <c r="K16" s="1035">
        <v>1000</v>
      </c>
      <c r="L16" s="1023" t="s">
        <v>940</v>
      </c>
      <c r="M16" s="1035">
        <v>200</v>
      </c>
      <c r="N16" s="1035"/>
      <c r="O16" s="1391"/>
      <c r="P16" s="1394"/>
      <c r="Q16" s="40" t="s">
        <v>1065</v>
      </c>
      <c r="R16" s="40"/>
      <c r="S16" s="40"/>
      <c r="T16" s="40"/>
      <c r="U16" s="40"/>
      <c r="V16" s="40"/>
      <c r="W16" s="1383" t="s">
        <v>948</v>
      </c>
      <c r="X16" s="40"/>
      <c r="Y16" s="40"/>
      <c r="Z16" s="1035" t="s">
        <v>1066</v>
      </c>
      <c r="AA16" s="1035" t="s">
        <v>1066</v>
      </c>
      <c r="AB16" s="1135" t="s">
        <v>1067</v>
      </c>
      <c r="AC16" s="1035" t="s">
        <v>1068</v>
      </c>
      <c r="AD16" s="1381">
        <v>114033800</v>
      </c>
      <c r="AE16" s="1381">
        <v>0</v>
      </c>
      <c r="AF16" s="1035"/>
      <c r="AG16" s="1035"/>
      <c r="AH16" s="1035" t="s">
        <v>30</v>
      </c>
      <c r="AI16" s="1035" t="s">
        <v>1069</v>
      </c>
      <c r="AJ16" s="1035" t="s">
        <v>1070</v>
      </c>
    </row>
    <row r="17" spans="2:36" ht="51" x14ac:dyDescent="0.2">
      <c r="B17" s="1045"/>
      <c r="C17" s="1045"/>
      <c r="D17" s="1121"/>
      <c r="E17" s="1036"/>
      <c r="F17" s="1121"/>
      <c r="G17" s="1036"/>
      <c r="H17" s="1025"/>
      <c r="I17" s="1036"/>
      <c r="J17" s="1036"/>
      <c r="K17" s="1036"/>
      <c r="L17" s="1025"/>
      <c r="M17" s="1036"/>
      <c r="N17" s="1036"/>
      <c r="O17" s="1392"/>
      <c r="P17" s="1395"/>
      <c r="Q17" s="40" t="s">
        <v>1071</v>
      </c>
      <c r="R17" s="40"/>
      <c r="S17" s="40"/>
      <c r="T17" s="40"/>
      <c r="U17" s="40"/>
      <c r="V17" s="40"/>
      <c r="W17" s="1384"/>
      <c r="X17" s="40"/>
      <c r="Y17" s="40"/>
      <c r="Z17" s="1036"/>
      <c r="AA17" s="1036"/>
      <c r="AB17" s="1048"/>
      <c r="AC17" s="1036"/>
      <c r="AD17" s="1389"/>
      <c r="AE17" s="1389"/>
      <c r="AF17" s="1036"/>
      <c r="AG17" s="1036"/>
      <c r="AH17" s="1036"/>
      <c r="AI17" s="1036"/>
      <c r="AJ17" s="1036"/>
    </row>
    <row r="18" spans="2:36" ht="51" x14ac:dyDescent="0.2">
      <c r="B18" s="1045"/>
      <c r="C18" s="1045"/>
      <c r="D18" s="1121"/>
      <c r="E18" s="1036"/>
      <c r="F18" s="1121"/>
      <c r="G18" s="1036"/>
      <c r="H18" s="1025"/>
      <c r="I18" s="1036"/>
      <c r="J18" s="1036"/>
      <c r="K18" s="1036"/>
      <c r="L18" s="1025"/>
      <c r="M18" s="1036"/>
      <c r="N18" s="1036"/>
      <c r="O18" s="1392"/>
      <c r="P18" s="1395"/>
      <c r="Q18" s="40" t="s">
        <v>1072</v>
      </c>
      <c r="R18" s="40"/>
      <c r="S18" s="40"/>
      <c r="T18" s="40"/>
      <c r="U18" s="40"/>
      <c r="V18" s="40"/>
      <c r="W18" s="1384"/>
      <c r="X18" s="40"/>
      <c r="Y18" s="40"/>
      <c r="Z18" s="1036"/>
      <c r="AA18" s="1036"/>
      <c r="AB18" s="1048"/>
      <c r="AC18" s="1036"/>
      <c r="AD18" s="1389"/>
      <c r="AE18" s="1389"/>
      <c r="AF18" s="1036"/>
      <c r="AG18" s="1036"/>
      <c r="AH18" s="1036"/>
      <c r="AI18" s="1036"/>
      <c r="AJ18" s="1036"/>
    </row>
    <row r="19" spans="2:36" ht="63.75" x14ac:dyDescent="0.2">
      <c r="B19" s="1046"/>
      <c r="C19" s="1046"/>
      <c r="D19" s="1120"/>
      <c r="E19" s="1037"/>
      <c r="F19" s="1120"/>
      <c r="G19" s="1037"/>
      <c r="H19" s="1024"/>
      <c r="I19" s="1037"/>
      <c r="J19" s="1037"/>
      <c r="K19" s="1037"/>
      <c r="L19" s="1024"/>
      <c r="M19" s="1037"/>
      <c r="N19" s="1037"/>
      <c r="O19" s="1393"/>
      <c r="P19" s="1396"/>
      <c r="Q19" s="40" t="s">
        <v>1073</v>
      </c>
      <c r="R19" s="40"/>
      <c r="S19" s="40"/>
      <c r="T19" s="40"/>
      <c r="U19" s="40"/>
      <c r="V19" s="40"/>
      <c r="W19" s="1385"/>
      <c r="X19" s="40"/>
      <c r="Y19" s="40"/>
      <c r="Z19" s="1037"/>
      <c r="AA19" s="1037"/>
      <c r="AB19" s="1049"/>
      <c r="AC19" s="1037"/>
      <c r="AD19" s="1382"/>
      <c r="AE19" s="1382"/>
      <c r="AF19" s="1037"/>
      <c r="AG19" s="1037"/>
      <c r="AH19" s="1037"/>
      <c r="AI19" s="1037"/>
      <c r="AJ19" s="1037"/>
    </row>
    <row r="20" spans="2:36" ht="153" x14ac:dyDescent="0.2">
      <c r="B20" s="95" t="s">
        <v>429</v>
      </c>
      <c r="C20" s="95" t="s">
        <v>516</v>
      </c>
      <c r="D20" s="82"/>
      <c r="E20" s="39" t="s">
        <v>515</v>
      </c>
      <c r="F20" s="82"/>
      <c r="G20" s="99" t="s">
        <v>521</v>
      </c>
      <c r="H20" s="39"/>
      <c r="I20" s="79" t="s">
        <v>47</v>
      </c>
      <c r="J20" s="79">
        <v>1</v>
      </c>
      <c r="K20" s="79">
        <v>1</v>
      </c>
      <c r="L20" s="84" t="s">
        <v>941</v>
      </c>
      <c r="M20" s="71">
        <v>1</v>
      </c>
      <c r="N20" s="40"/>
      <c r="O20" s="40"/>
      <c r="P20" s="40"/>
      <c r="Q20" s="40" t="s">
        <v>1074</v>
      </c>
      <c r="R20" s="40"/>
      <c r="S20" s="40"/>
      <c r="T20" s="40"/>
      <c r="U20" s="40"/>
      <c r="V20" s="40"/>
      <c r="W20" s="81" t="s">
        <v>948</v>
      </c>
      <c r="X20" s="40"/>
      <c r="Y20" s="40"/>
      <c r="Z20" s="40" t="s">
        <v>1075</v>
      </c>
      <c r="AA20" s="40" t="s">
        <v>1076</v>
      </c>
      <c r="AB20" s="40" t="s">
        <v>1077</v>
      </c>
      <c r="AC20" s="40" t="s">
        <v>1078</v>
      </c>
      <c r="AD20" s="97">
        <v>0</v>
      </c>
      <c r="AE20" s="97">
        <v>2360333334</v>
      </c>
      <c r="AF20" s="40"/>
      <c r="AG20" s="40"/>
      <c r="AH20" s="71" t="s">
        <v>30</v>
      </c>
      <c r="AI20" s="40" t="s">
        <v>1050</v>
      </c>
      <c r="AJ20" s="40" t="s">
        <v>1079</v>
      </c>
    </row>
    <row r="21" spans="2:36" ht="38.25" x14ac:dyDescent="0.2">
      <c r="B21" s="95" t="s">
        <v>429</v>
      </c>
      <c r="C21" s="95" t="s">
        <v>516</v>
      </c>
      <c r="D21" s="82"/>
      <c r="E21" s="39" t="s">
        <v>515</v>
      </c>
      <c r="F21" s="82"/>
      <c r="G21" s="92" t="s">
        <v>517</v>
      </c>
      <c r="H21" s="39"/>
      <c r="I21" s="79" t="s">
        <v>21</v>
      </c>
      <c r="J21" s="79">
        <v>0</v>
      </c>
      <c r="K21" s="79">
        <v>1</v>
      </c>
      <c r="L21" s="84" t="s">
        <v>940</v>
      </c>
      <c r="M21" s="71" t="s">
        <v>995</v>
      </c>
      <c r="N21" s="40"/>
      <c r="O21" s="40"/>
      <c r="P21" s="40"/>
      <c r="Q21" s="40" t="s">
        <v>1080</v>
      </c>
      <c r="R21" s="40"/>
      <c r="S21" s="40"/>
      <c r="T21" s="40"/>
      <c r="U21" s="40"/>
      <c r="V21" s="40"/>
      <c r="W21" s="81"/>
      <c r="X21" s="40"/>
      <c r="Y21" s="40"/>
      <c r="Z21" s="40" t="s">
        <v>949</v>
      </c>
      <c r="AA21" s="40" t="s">
        <v>949</v>
      </c>
      <c r="AB21" s="40" t="s">
        <v>949</v>
      </c>
      <c r="AC21" s="40" t="s">
        <v>949</v>
      </c>
      <c r="AD21" s="97">
        <v>0</v>
      </c>
      <c r="AE21" s="97">
        <v>0</v>
      </c>
      <c r="AF21" s="40"/>
      <c r="AG21" s="40"/>
      <c r="AH21" s="71" t="s">
        <v>30</v>
      </c>
      <c r="AI21" s="40" t="s">
        <v>1050</v>
      </c>
      <c r="AJ21" s="40" t="s">
        <v>1081</v>
      </c>
    </row>
    <row r="22" spans="2:36" ht="89.25" x14ac:dyDescent="0.2">
      <c r="B22" s="95" t="s">
        <v>429</v>
      </c>
      <c r="C22" s="95" t="s">
        <v>516</v>
      </c>
      <c r="D22" s="82"/>
      <c r="E22" s="39" t="s">
        <v>515</v>
      </c>
      <c r="F22" s="82"/>
      <c r="G22" s="92" t="s">
        <v>514</v>
      </c>
      <c r="H22" s="39"/>
      <c r="I22" s="79" t="s">
        <v>489</v>
      </c>
      <c r="J22" s="79">
        <v>6</v>
      </c>
      <c r="K22" s="79">
        <v>1</v>
      </c>
      <c r="L22" s="84"/>
      <c r="M22" s="71" t="s">
        <v>995</v>
      </c>
      <c r="N22" s="40"/>
      <c r="O22" s="40"/>
      <c r="P22" s="40"/>
      <c r="Q22" s="40" t="s">
        <v>1080</v>
      </c>
      <c r="R22" s="40"/>
      <c r="S22" s="40"/>
      <c r="T22" s="40"/>
      <c r="U22" s="40"/>
      <c r="V22" s="40"/>
      <c r="W22" s="81"/>
      <c r="X22" s="40"/>
      <c r="Y22" s="40"/>
      <c r="Z22" s="96" t="s">
        <v>1046</v>
      </c>
      <c r="AA22" s="40" t="s">
        <v>1047</v>
      </c>
      <c r="AB22" s="40" t="s">
        <v>1048</v>
      </c>
      <c r="AC22" s="40" t="s">
        <v>1049</v>
      </c>
      <c r="AD22" s="97">
        <v>160000000</v>
      </c>
      <c r="AE22" s="97">
        <v>201294791</v>
      </c>
      <c r="AF22" s="40"/>
      <c r="AG22" s="40"/>
      <c r="AH22" s="79" t="s">
        <v>513</v>
      </c>
      <c r="AI22" s="40" t="s">
        <v>1061</v>
      </c>
      <c r="AJ22" s="40" t="s">
        <v>1051</v>
      </c>
    </row>
    <row r="23" spans="2:36" ht="76.5" x14ac:dyDescent="0.2">
      <c r="B23" s="1044" t="s">
        <v>429</v>
      </c>
      <c r="C23" s="1142" t="s">
        <v>466</v>
      </c>
      <c r="D23" s="1119"/>
      <c r="E23" s="1035" t="s">
        <v>488</v>
      </c>
      <c r="F23" s="1119"/>
      <c r="G23" s="1107" t="s">
        <v>491</v>
      </c>
      <c r="H23" s="1023"/>
      <c r="I23" s="1107" t="s">
        <v>47</v>
      </c>
      <c r="J23" s="1107">
        <v>0</v>
      </c>
      <c r="K23" s="1107">
        <v>1</v>
      </c>
      <c r="L23" s="1023" t="s">
        <v>940</v>
      </c>
      <c r="M23" s="1035">
        <v>1</v>
      </c>
      <c r="N23" s="1035"/>
      <c r="O23" s="1035"/>
      <c r="P23" s="1035"/>
      <c r="Q23" s="40" t="s">
        <v>1082</v>
      </c>
      <c r="R23" s="40"/>
      <c r="S23" s="40"/>
      <c r="T23" s="40"/>
      <c r="U23" s="40"/>
      <c r="V23" s="40"/>
      <c r="W23" s="1383" t="s">
        <v>948</v>
      </c>
      <c r="X23" s="1035"/>
      <c r="Y23" s="1035"/>
      <c r="Z23" s="1035" t="s">
        <v>949</v>
      </c>
      <c r="AA23" s="1035" t="s">
        <v>949</v>
      </c>
      <c r="AB23" s="1135" t="s">
        <v>1083</v>
      </c>
      <c r="AC23" s="1135" t="s">
        <v>1084</v>
      </c>
      <c r="AD23" s="1381">
        <v>230503000</v>
      </c>
      <c r="AE23" s="1381">
        <v>86345293</v>
      </c>
      <c r="AF23" s="1035"/>
      <c r="AG23" s="1035"/>
      <c r="AH23" s="1035" t="s">
        <v>30</v>
      </c>
      <c r="AI23" s="1035" t="s">
        <v>1085</v>
      </c>
      <c r="AJ23" s="1035" t="s">
        <v>1086</v>
      </c>
    </row>
    <row r="24" spans="2:36" ht="63.75" x14ac:dyDescent="0.2">
      <c r="B24" s="1045"/>
      <c r="C24" s="1390"/>
      <c r="D24" s="1121"/>
      <c r="E24" s="1036"/>
      <c r="F24" s="1121"/>
      <c r="G24" s="1117"/>
      <c r="H24" s="1025"/>
      <c r="I24" s="1117"/>
      <c r="J24" s="1117"/>
      <c r="K24" s="1117"/>
      <c r="L24" s="1025"/>
      <c r="M24" s="1036"/>
      <c r="N24" s="1036"/>
      <c r="O24" s="1036"/>
      <c r="P24" s="1036"/>
      <c r="Q24" s="40" t="s">
        <v>1087</v>
      </c>
      <c r="R24" s="40"/>
      <c r="S24" s="40"/>
      <c r="T24" s="40"/>
      <c r="U24" s="40"/>
      <c r="V24" s="40"/>
      <c r="W24" s="1384"/>
      <c r="X24" s="1036"/>
      <c r="Y24" s="1036"/>
      <c r="Z24" s="1036"/>
      <c r="AA24" s="1036"/>
      <c r="AB24" s="1048"/>
      <c r="AC24" s="1048"/>
      <c r="AD24" s="1389"/>
      <c r="AE24" s="1389"/>
      <c r="AF24" s="1036"/>
      <c r="AG24" s="1036"/>
      <c r="AH24" s="1036"/>
      <c r="AI24" s="1036"/>
      <c r="AJ24" s="1036"/>
    </row>
    <row r="25" spans="2:36" ht="51" x14ac:dyDescent="0.2">
      <c r="B25" s="1045"/>
      <c r="C25" s="1390"/>
      <c r="D25" s="1121"/>
      <c r="E25" s="1036"/>
      <c r="F25" s="1121"/>
      <c r="G25" s="1117"/>
      <c r="H25" s="1025"/>
      <c r="I25" s="1117"/>
      <c r="J25" s="1117"/>
      <c r="K25" s="1117"/>
      <c r="L25" s="1025"/>
      <c r="M25" s="1036"/>
      <c r="N25" s="1036"/>
      <c r="O25" s="1036"/>
      <c r="P25" s="1036"/>
      <c r="Q25" s="40" t="s">
        <v>1088</v>
      </c>
      <c r="R25" s="40"/>
      <c r="S25" s="40"/>
      <c r="T25" s="40"/>
      <c r="U25" s="40"/>
      <c r="V25" s="40"/>
      <c r="W25" s="1384"/>
      <c r="X25" s="1036"/>
      <c r="Y25" s="1036"/>
      <c r="Z25" s="1036"/>
      <c r="AA25" s="1036"/>
      <c r="AB25" s="1048"/>
      <c r="AC25" s="1048"/>
      <c r="AD25" s="1389"/>
      <c r="AE25" s="1389"/>
      <c r="AF25" s="1036"/>
      <c r="AG25" s="1036"/>
      <c r="AH25" s="1036"/>
      <c r="AI25" s="1036"/>
      <c r="AJ25" s="1036"/>
    </row>
    <row r="26" spans="2:36" ht="38.25" x14ac:dyDescent="0.2">
      <c r="B26" s="1045"/>
      <c r="C26" s="1390"/>
      <c r="D26" s="1121"/>
      <c r="E26" s="1036"/>
      <c r="F26" s="1121"/>
      <c r="G26" s="1117"/>
      <c r="H26" s="1025"/>
      <c r="I26" s="1117"/>
      <c r="J26" s="1117"/>
      <c r="K26" s="1117"/>
      <c r="L26" s="1025"/>
      <c r="M26" s="1036"/>
      <c r="N26" s="1036"/>
      <c r="O26" s="1036"/>
      <c r="P26" s="1036"/>
      <c r="Q26" s="40" t="s">
        <v>1089</v>
      </c>
      <c r="R26" s="40"/>
      <c r="S26" s="40"/>
      <c r="T26" s="40"/>
      <c r="U26" s="40"/>
      <c r="V26" s="40"/>
      <c r="W26" s="1384"/>
      <c r="X26" s="1036"/>
      <c r="Y26" s="1036"/>
      <c r="Z26" s="1036"/>
      <c r="AA26" s="1036"/>
      <c r="AB26" s="1048"/>
      <c r="AC26" s="1048"/>
      <c r="AD26" s="1389"/>
      <c r="AE26" s="1389"/>
      <c r="AF26" s="1036"/>
      <c r="AG26" s="1036"/>
      <c r="AH26" s="1036"/>
      <c r="AI26" s="1036"/>
      <c r="AJ26" s="1036"/>
    </row>
    <row r="27" spans="2:36" ht="25.5" x14ac:dyDescent="0.2">
      <c r="B27" s="1046"/>
      <c r="C27" s="1143"/>
      <c r="D27" s="1120"/>
      <c r="E27" s="1037"/>
      <c r="F27" s="1120"/>
      <c r="G27" s="1108"/>
      <c r="H27" s="1024"/>
      <c r="I27" s="1108"/>
      <c r="J27" s="1108"/>
      <c r="K27" s="1108"/>
      <c r="L27" s="1024"/>
      <c r="M27" s="1037"/>
      <c r="N27" s="1037"/>
      <c r="O27" s="1037"/>
      <c r="P27" s="1037"/>
      <c r="Q27" s="40" t="s">
        <v>1090</v>
      </c>
      <c r="R27" s="40"/>
      <c r="S27" s="40"/>
      <c r="T27" s="40"/>
      <c r="U27" s="40"/>
      <c r="V27" s="40"/>
      <c r="W27" s="1385"/>
      <c r="X27" s="1037"/>
      <c r="Y27" s="1037"/>
      <c r="Z27" s="1037"/>
      <c r="AA27" s="1037"/>
      <c r="AB27" s="1049"/>
      <c r="AC27" s="1049"/>
      <c r="AD27" s="1382"/>
      <c r="AE27" s="1382"/>
      <c r="AF27" s="1037"/>
      <c r="AG27" s="1037"/>
      <c r="AH27" s="1037"/>
      <c r="AI27" s="1037"/>
      <c r="AJ27" s="1037"/>
    </row>
    <row r="28" spans="2:36" ht="25.5" x14ac:dyDescent="0.2">
      <c r="B28" s="95" t="s">
        <v>429</v>
      </c>
      <c r="C28" s="100" t="s">
        <v>466</v>
      </c>
      <c r="D28" s="82"/>
      <c r="E28" s="40" t="s">
        <v>488</v>
      </c>
      <c r="F28" s="82"/>
      <c r="G28" s="92" t="s">
        <v>490</v>
      </c>
      <c r="H28" s="39"/>
      <c r="I28" s="79" t="s">
        <v>489</v>
      </c>
      <c r="J28" s="79">
        <v>1</v>
      </c>
      <c r="K28" s="79">
        <v>3</v>
      </c>
      <c r="L28" s="84" t="s">
        <v>941</v>
      </c>
      <c r="M28" s="71">
        <v>1</v>
      </c>
      <c r="N28" s="40"/>
      <c r="O28" s="40"/>
      <c r="P28" s="40"/>
      <c r="Q28" s="40" t="s">
        <v>1091</v>
      </c>
      <c r="R28" s="40"/>
      <c r="S28" s="40"/>
      <c r="T28" s="40"/>
      <c r="U28" s="40"/>
      <c r="V28" s="40"/>
      <c r="W28" s="81" t="s">
        <v>948</v>
      </c>
      <c r="X28" s="40"/>
      <c r="Y28" s="40"/>
      <c r="Z28" s="40" t="s">
        <v>949</v>
      </c>
      <c r="AA28" s="40" t="s">
        <v>949</v>
      </c>
      <c r="AB28" s="101" t="s">
        <v>1092</v>
      </c>
      <c r="AC28" s="101" t="s">
        <v>1093</v>
      </c>
      <c r="AD28" s="97">
        <v>26500000</v>
      </c>
      <c r="AE28" s="97">
        <v>71023456</v>
      </c>
      <c r="AF28" s="40"/>
      <c r="AG28" s="40"/>
      <c r="AH28" s="71" t="s">
        <v>30</v>
      </c>
      <c r="AI28" s="40" t="s">
        <v>1085</v>
      </c>
      <c r="AJ28" s="40" t="s">
        <v>1086</v>
      </c>
    </row>
    <row r="29" spans="2:36" ht="114.75" x14ac:dyDescent="0.2">
      <c r="B29" s="1044" t="s">
        <v>429</v>
      </c>
      <c r="C29" s="1142" t="s">
        <v>466</v>
      </c>
      <c r="D29" s="1119"/>
      <c r="E29" s="1035" t="s">
        <v>488</v>
      </c>
      <c r="F29" s="1119"/>
      <c r="G29" s="1107" t="s">
        <v>487</v>
      </c>
      <c r="H29" s="1023"/>
      <c r="I29" s="1107" t="s">
        <v>21</v>
      </c>
      <c r="J29" s="1194">
        <v>1156</v>
      </c>
      <c r="K29" s="1194">
        <v>46250</v>
      </c>
      <c r="L29" s="1023" t="s">
        <v>940</v>
      </c>
      <c r="M29" s="1035">
        <v>6000</v>
      </c>
      <c r="N29" s="1035"/>
      <c r="O29" s="1035"/>
      <c r="P29" s="1035"/>
      <c r="Q29" s="40" t="s">
        <v>1094</v>
      </c>
      <c r="R29" s="40"/>
      <c r="S29" s="40"/>
      <c r="T29" s="40"/>
      <c r="U29" s="40"/>
      <c r="V29" s="40"/>
      <c r="W29" s="1383" t="s">
        <v>948</v>
      </c>
      <c r="X29" s="40"/>
      <c r="Y29" s="40"/>
      <c r="Z29" s="1035" t="s">
        <v>949</v>
      </c>
      <c r="AA29" s="1035" t="s">
        <v>949</v>
      </c>
      <c r="AB29" s="1035" t="s">
        <v>949</v>
      </c>
      <c r="AC29" s="1035" t="s">
        <v>949</v>
      </c>
      <c r="AD29" s="1381">
        <v>27560000</v>
      </c>
      <c r="AE29" s="1381">
        <v>45332062</v>
      </c>
      <c r="AF29" s="40"/>
      <c r="AG29" s="40"/>
      <c r="AH29" s="1035" t="s">
        <v>30</v>
      </c>
      <c r="AI29" s="1035" t="s">
        <v>1062</v>
      </c>
      <c r="AJ29" s="1035" t="s">
        <v>1095</v>
      </c>
    </row>
    <row r="30" spans="2:36" ht="102" x14ac:dyDescent="0.2">
      <c r="B30" s="1046"/>
      <c r="C30" s="1143"/>
      <c r="D30" s="1120"/>
      <c r="E30" s="1037"/>
      <c r="F30" s="1120"/>
      <c r="G30" s="1108"/>
      <c r="H30" s="1024"/>
      <c r="I30" s="1108"/>
      <c r="J30" s="1196"/>
      <c r="K30" s="1196"/>
      <c r="L30" s="1024"/>
      <c r="M30" s="1037"/>
      <c r="N30" s="1037"/>
      <c r="O30" s="1037"/>
      <c r="P30" s="1037"/>
      <c r="Q30" s="40" t="s">
        <v>1096</v>
      </c>
      <c r="R30" s="40"/>
      <c r="S30" s="40"/>
      <c r="T30" s="40"/>
      <c r="U30" s="40"/>
      <c r="V30" s="40"/>
      <c r="W30" s="1385"/>
      <c r="X30" s="40"/>
      <c r="Y30" s="40"/>
      <c r="Z30" s="1037"/>
      <c r="AA30" s="1037"/>
      <c r="AB30" s="1037"/>
      <c r="AC30" s="1037"/>
      <c r="AD30" s="1382"/>
      <c r="AE30" s="1382"/>
      <c r="AF30" s="40"/>
      <c r="AG30" s="40"/>
      <c r="AH30" s="1037"/>
      <c r="AI30" s="1037"/>
      <c r="AJ30" s="1037"/>
    </row>
    <row r="31" spans="2:36" ht="114.75" x14ac:dyDescent="0.2">
      <c r="B31" s="1044" t="s">
        <v>429</v>
      </c>
      <c r="C31" s="1044" t="s">
        <v>466</v>
      </c>
      <c r="D31" s="1023"/>
      <c r="E31" s="1035" t="s">
        <v>468</v>
      </c>
      <c r="F31" s="1023"/>
      <c r="G31" s="1107" t="s">
        <v>486</v>
      </c>
      <c r="H31" s="1023"/>
      <c r="I31" s="1107" t="s">
        <v>21</v>
      </c>
      <c r="J31" s="1107">
        <v>0</v>
      </c>
      <c r="K31" s="1107">
        <v>1</v>
      </c>
      <c r="L31" s="1023" t="s">
        <v>940</v>
      </c>
      <c r="M31" s="1035">
        <v>1</v>
      </c>
      <c r="N31" s="1035"/>
      <c r="O31" s="1035"/>
      <c r="P31" s="1035"/>
      <c r="Q31" s="40" t="s">
        <v>1484</v>
      </c>
      <c r="R31" s="40"/>
      <c r="S31" s="40"/>
      <c r="T31" s="40"/>
      <c r="U31" s="40"/>
      <c r="V31" s="40"/>
      <c r="W31" s="1383" t="s">
        <v>948</v>
      </c>
      <c r="X31" s="1035"/>
      <c r="Y31" s="1035"/>
      <c r="Z31" s="1035" t="s">
        <v>1066</v>
      </c>
      <c r="AA31" s="1035" t="s">
        <v>1066</v>
      </c>
      <c r="AB31" s="1135" t="s">
        <v>1067</v>
      </c>
      <c r="AC31" s="1035" t="s">
        <v>1068</v>
      </c>
      <c r="AD31" s="1381">
        <v>0</v>
      </c>
      <c r="AE31" s="1381">
        <v>24980467</v>
      </c>
      <c r="AF31" s="40"/>
      <c r="AG31" s="40"/>
      <c r="AH31" s="1035" t="s">
        <v>30</v>
      </c>
      <c r="AI31" s="1035" t="s">
        <v>1097</v>
      </c>
      <c r="AJ31" s="1035" t="s">
        <v>1070</v>
      </c>
    </row>
    <row r="32" spans="2:36" ht="51" x14ac:dyDescent="0.2">
      <c r="B32" s="1045"/>
      <c r="C32" s="1045"/>
      <c r="D32" s="1025"/>
      <c r="E32" s="1036"/>
      <c r="F32" s="1025"/>
      <c r="G32" s="1117"/>
      <c r="H32" s="1025"/>
      <c r="I32" s="1117"/>
      <c r="J32" s="1117"/>
      <c r="K32" s="1117"/>
      <c r="L32" s="1025"/>
      <c r="M32" s="1036"/>
      <c r="N32" s="1036"/>
      <c r="O32" s="1036"/>
      <c r="P32" s="1036"/>
      <c r="Q32" s="40" t="s">
        <v>1098</v>
      </c>
      <c r="R32" s="40"/>
      <c r="S32" s="40"/>
      <c r="T32" s="40"/>
      <c r="U32" s="40"/>
      <c r="V32" s="40"/>
      <c r="W32" s="1384"/>
      <c r="X32" s="1036"/>
      <c r="Y32" s="1036"/>
      <c r="Z32" s="1036"/>
      <c r="AA32" s="1036"/>
      <c r="AB32" s="1048"/>
      <c r="AC32" s="1036"/>
      <c r="AD32" s="1389"/>
      <c r="AE32" s="1389"/>
      <c r="AF32" s="40"/>
      <c r="AG32" s="40"/>
      <c r="AH32" s="1036"/>
      <c r="AI32" s="1036"/>
      <c r="AJ32" s="1036"/>
    </row>
    <row r="33" spans="2:36" ht="51" x14ac:dyDescent="0.2">
      <c r="B33" s="1045"/>
      <c r="C33" s="1045"/>
      <c r="D33" s="1025"/>
      <c r="E33" s="1036"/>
      <c r="F33" s="1025"/>
      <c r="G33" s="1117"/>
      <c r="H33" s="1025"/>
      <c r="I33" s="1117"/>
      <c r="J33" s="1117"/>
      <c r="K33" s="1117"/>
      <c r="L33" s="1025"/>
      <c r="M33" s="1036"/>
      <c r="N33" s="1036"/>
      <c r="O33" s="1036"/>
      <c r="P33" s="1036"/>
      <c r="Q33" s="40" t="s">
        <v>1099</v>
      </c>
      <c r="R33" s="40"/>
      <c r="S33" s="40"/>
      <c r="T33" s="40"/>
      <c r="U33" s="40"/>
      <c r="V33" s="40"/>
      <c r="W33" s="1384"/>
      <c r="X33" s="1036"/>
      <c r="Y33" s="1036"/>
      <c r="Z33" s="1036"/>
      <c r="AA33" s="1036"/>
      <c r="AB33" s="1048"/>
      <c r="AC33" s="1036"/>
      <c r="AD33" s="1389"/>
      <c r="AE33" s="1389"/>
      <c r="AF33" s="40"/>
      <c r="AG33" s="40"/>
      <c r="AH33" s="1036"/>
      <c r="AI33" s="1036"/>
      <c r="AJ33" s="1036"/>
    </row>
    <row r="34" spans="2:36" ht="51" x14ac:dyDescent="0.2">
      <c r="B34" s="1046"/>
      <c r="C34" s="1046"/>
      <c r="D34" s="1024"/>
      <c r="E34" s="1037"/>
      <c r="F34" s="1024"/>
      <c r="G34" s="1108"/>
      <c r="H34" s="1024"/>
      <c r="I34" s="1108"/>
      <c r="J34" s="1108"/>
      <c r="K34" s="1108"/>
      <c r="L34" s="1024"/>
      <c r="M34" s="1037"/>
      <c r="N34" s="1037"/>
      <c r="O34" s="1037"/>
      <c r="P34" s="1037"/>
      <c r="Q34" s="40" t="s">
        <v>1100</v>
      </c>
      <c r="R34" s="40"/>
      <c r="S34" s="40"/>
      <c r="T34" s="40"/>
      <c r="U34" s="40"/>
      <c r="V34" s="40"/>
      <c r="W34" s="1385"/>
      <c r="X34" s="1037"/>
      <c r="Y34" s="1037"/>
      <c r="Z34" s="1037"/>
      <c r="AA34" s="1037"/>
      <c r="AB34" s="1049"/>
      <c r="AC34" s="1037"/>
      <c r="AD34" s="1382"/>
      <c r="AE34" s="1382"/>
      <c r="AF34" s="40"/>
      <c r="AG34" s="40"/>
      <c r="AH34" s="1037"/>
      <c r="AI34" s="1037"/>
      <c r="AJ34" s="1037"/>
    </row>
    <row r="35" spans="2:36" ht="38.25" x14ac:dyDescent="0.2">
      <c r="B35" s="1044" t="s">
        <v>429</v>
      </c>
      <c r="C35" s="1142" t="s">
        <v>466</v>
      </c>
      <c r="D35" s="1119"/>
      <c r="E35" s="1035" t="s">
        <v>468</v>
      </c>
      <c r="F35" s="1119"/>
      <c r="G35" s="1107" t="s">
        <v>485</v>
      </c>
      <c r="H35" s="1023"/>
      <c r="I35" s="1107" t="s">
        <v>21</v>
      </c>
      <c r="J35" s="1107">
        <v>0</v>
      </c>
      <c r="K35" s="1107">
        <v>1</v>
      </c>
      <c r="L35" s="1023" t="s">
        <v>940</v>
      </c>
      <c r="M35" s="1035">
        <v>1</v>
      </c>
      <c r="N35" s="1035"/>
      <c r="O35" s="1035"/>
      <c r="P35" s="1035"/>
      <c r="Q35" s="40" t="s">
        <v>1485</v>
      </c>
      <c r="R35" s="40"/>
      <c r="S35" s="40"/>
      <c r="T35" s="40"/>
      <c r="U35" s="40"/>
      <c r="V35" s="40"/>
      <c r="W35" s="1383" t="s">
        <v>948</v>
      </c>
      <c r="X35" s="40"/>
      <c r="Y35" s="40"/>
      <c r="Z35" s="1035" t="s">
        <v>1066</v>
      </c>
      <c r="AA35" s="1035" t="s">
        <v>1066</v>
      </c>
      <c r="AB35" s="1135" t="s">
        <v>1067</v>
      </c>
      <c r="AC35" s="1035" t="s">
        <v>1068</v>
      </c>
      <c r="AD35" s="1381">
        <v>0</v>
      </c>
      <c r="AE35" s="1381">
        <v>30345639</v>
      </c>
      <c r="AF35" s="40"/>
      <c r="AG35" s="40"/>
      <c r="AH35" s="1035" t="s">
        <v>30</v>
      </c>
      <c r="AI35" s="1035" t="s">
        <v>1097</v>
      </c>
      <c r="AJ35" s="1035" t="s">
        <v>1070</v>
      </c>
    </row>
    <row r="36" spans="2:36" ht="51" x14ac:dyDescent="0.2">
      <c r="B36" s="1045"/>
      <c r="C36" s="1390"/>
      <c r="D36" s="1121"/>
      <c r="E36" s="1036"/>
      <c r="F36" s="1121"/>
      <c r="G36" s="1117"/>
      <c r="H36" s="1025"/>
      <c r="I36" s="1117"/>
      <c r="J36" s="1117"/>
      <c r="K36" s="1117"/>
      <c r="L36" s="1025"/>
      <c r="M36" s="1036"/>
      <c r="N36" s="1036"/>
      <c r="O36" s="1036"/>
      <c r="P36" s="1036"/>
      <c r="Q36" s="40" t="s">
        <v>1101</v>
      </c>
      <c r="R36" s="40"/>
      <c r="S36" s="40"/>
      <c r="T36" s="40"/>
      <c r="U36" s="40"/>
      <c r="V36" s="40"/>
      <c r="W36" s="1384"/>
      <c r="X36" s="40"/>
      <c r="Y36" s="40"/>
      <c r="Z36" s="1036"/>
      <c r="AA36" s="1036"/>
      <c r="AB36" s="1048"/>
      <c r="AC36" s="1036"/>
      <c r="AD36" s="1389"/>
      <c r="AE36" s="1389"/>
      <c r="AF36" s="40"/>
      <c r="AG36" s="40"/>
      <c r="AH36" s="1036"/>
      <c r="AI36" s="1036"/>
      <c r="AJ36" s="1036"/>
    </row>
    <row r="37" spans="2:36" ht="97.5" customHeight="1" x14ac:dyDescent="0.2">
      <c r="B37" s="1046"/>
      <c r="C37" s="1143"/>
      <c r="D37" s="1120"/>
      <c r="E37" s="1037"/>
      <c r="F37" s="1120"/>
      <c r="G37" s="1108"/>
      <c r="H37" s="1024"/>
      <c r="I37" s="1108"/>
      <c r="J37" s="1108"/>
      <c r="K37" s="1108"/>
      <c r="L37" s="1024"/>
      <c r="M37" s="1037"/>
      <c r="N37" s="1037"/>
      <c r="O37" s="1037"/>
      <c r="P37" s="1037"/>
      <c r="Q37" s="40" t="s">
        <v>1486</v>
      </c>
      <c r="R37" s="40"/>
      <c r="S37" s="40"/>
      <c r="T37" s="40"/>
      <c r="U37" s="40"/>
      <c r="V37" s="40"/>
      <c r="W37" s="1385"/>
      <c r="X37" s="40"/>
      <c r="Y37" s="40"/>
      <c r="Z37" s="1037"/>
      <c r="AA37" s="1037"/>
      <c r="AB37" s="1049"/>
      <c r="AC37" s="1037"/>
      <c r="AD37" s="1382"/>
      <c r="AE37" s="1382"/>
      <c r="AF37" s="40"/>
      <c r="AG37" s="40"/>
      <c r="AH37" s="1037"/>
      <c r="AI37" s="1037"/>
      <c r="AJ37" s="1037"/>
    </row>
    <row r="38" spans="2:36" ht="38.25" x14ac:dyDescent="0.2">
      <c r="B38" s="1044" t="s">
        <v>429</v>
      </c>
      <c r="C38" s="1142" t="s">
        <v>466</v>
      </c>
      <c r="D38" s="1119"/>
      <c r="E38" s="1035" t="s">
        <v>468</v>
      </c>
      <c r="F38" s="1119"/>
      <c r="G38" s="1107" t="s">
        <v>484</v>
      </c>
      <c r="H38" s="1023"/>
      <c r="I38" s="1107" t="s">
        <v>21</v>
      </c>
      <c r="J38" s="1107">
        <v>0</v>
      </c>
      <c r="K38" s="1107">
        <v>1</v>
      </c>
      <c r="L38" s="1023" t="s">
        <v>941</v>
      </c>
      <c r="M38" s="1035">
        <v>1</v>
      </c>
      <c r="N38" s="40"/>
      <c r="O38" s="40"/>
      <c r="P38" s="40"/>
      <c r="Q38" s="40" t="s">
        <v>1485</v>
      </c>
      <c r="R38" s="40"/>
      <c r="S38" s="40"/>
      <c r="T38" s="40"/>
      <c r="U38" s="40"/>
      <c r="V38" s="40"/>
      <c r="W38" s="1383" t="s">
        <v>948</v>
      </c>
      <c r="X38" s="40"/>
      <c r="Y38" s="40"/>
      <c r="Z38" s="1386" t="s">
        <v>1046</v>
      </c>
      <c r="AA38" s="1035" t="s">
        <v>1047</v>
      </c>
      <c r="AB38" s="1035" t="s">
        <v>1048</v>
      </c>
      <c r="AC38" s="1035" t="s">
        <v>1049</v>
      </c>
      <c r="AD38" s="1381">
        <v>160000000</v>
      </c>
      <c r="AE38" s="1381">
        <v>201294791</v>
      </c>
      <c r="AF38" s="40"/>
      <c r="AG38" s="40"/>
      <c r="AH38" s="1035" t="s">
        <v>30</v>
      </c>
      <c r="AI38" s="1035" t="s">
        <v>1097</v>
      </c>
      <c r="AJ38" s="1035" t="s">
        <v>1051</v>
      </c>
    </row>
    <row r="39" spans="2:36" ht="51" x14ac:dyDescent="0.2">
      <c r="B39" s="1045"/>
      <c r="C39" s="1390"/>
      <c r="D39" s="1121"/>
      <c r="E39" s="1036"/>
      <c r="F39" s="1121"/>
      <c r="G39" s="1117"/>
      <c r="H39" s="1025"/>
      <c r="I39" s="1117"/>
      <c r="J39" s="1117"/>
      <c r="K39" s="1117"/>
      <c r="L39" s="1025"/>
      <c r="M39" s="1036"/>
      <c r="N39" s="40"/>
      <c r="O39" s="40"/>
      <c r="P39" s="40"/>
      <c r="Q39" s="40" t="s">
        <v>1101</v>
      </c>
      <c r="R39" s="40"/>
      <c r="S39" s="40"/>
      <c r="T39" s="40"/>
      <c r="U39" s="40"/>
      <c r="V39" s="40"/>
      <c r="W39" s="1384"/>
      <c r="X39" s="40"/>
      <c r="Y39" s="40"/>
      <c r="Z39" s="1387"/>
      <c r="AA39" s="1036"/>
      <c r="AB39" s="1036"/>
      <c r="AC39" s="1036"/>
      <c r="AD39" s="1389"/>
      <c r="AE39" s="1389"/>
      <c r="AF39" s="40"/>
      <c r="AG39" s="40"/>
      <c r="AH39" s="1036"/>
      <c r="AI39" s="1036"/>
      <c r="AJ39" s="1036"/>
    </row>
    <row r="40" spans="2:36" ht="90" customHeight="1" x14ac:dyDescent="0.2">
      <c r="B40" s="1046"/>
      <c r="C40" s="1143"/>
      <c r="D40" s="1120"/>
      <c r="E40" s="1037"/>
      <c r="F40" s="1120"/>
      <c r="G40" s="1108"/>
      <c r="H40" s="1024"/>
      <c r="I40" s="1108"/>
      <c r="J40" s="1108"/>
      <c r="K40" s="1108"/>
      <c r="L40" s="1024"/>
      <c r="M40" s="1037"/>
      <c r="N40" s="40"/>
      <c r="O40" s="40"/>
      <c r="P40" s="40"/>
      <c r="Q40" s="40" t="s">
        <v>1486</v>
      </c>
      <c r="R40" s="40"/>
      <c r="S40" s="40"/>
      <c r="T40" s="40"/>
      <c r="U40" s="40"/>
      <c r="V40" s="40"/>
      <c r="W40" s="1385"/>
      <c r="X40" s="40"/>
      <c r="Y40" s="40"/>
      <c r="Z40" s="1388"/>
      <c r="AA40" s="1037"/>
      <c r="AB40" s="1037"/>
      <c r="AC40" s="1037"/>
      <c r="AD40" s="1382"/>
      <c r="AE40" s="1382"/>
      <c r="AF40" s="40"/>
      <c r="AG40" s="40"/>
      <c r="AH40" s="1037"/>
      <c r="AI40" s="1037"/>
      <c r="AJ40" s="1037"/>
    </row>
    <row r="41" spans="2:36" ht="76.5" x14ac:dyDescent="0.2">
      <c r="B41" s="95" t="s">
        <v>429</v>
      </c>
      <c r="C41" s="95" t="s">
        <v>466</v>
      </c>
      <c r="D41" s="82"/>
      <c r="E41" s="40" t="s">
        <v>468</v>
      </c>
      <c r="F41" s="82"/>
      <c r="G41" s="92" t="s">
        <v>483</v>
      </c>
      <c r="H41" s="39"/>
      <c r="I41" s="79" t="s">
        <v>21</v>
      </c>
      <c r="J41" s="79">
        <v>0</v>
      </c>
      <c r="K41" s="79">
        <v>6</v>
      </c>
      <c r="L41" s="84" t="s">
        <v>940</v>
      </c>
      <c r="M41" s="71">
        <v>6</v>
      </c>
      <c r="N41" s="40"/>
      <c r="O41" s="40"/>
      <c r="P41" s="40"/>
      <c r="Q41" s="40" t="s">
        <v>1102</v>
      </c>
      <c r="R41" s="40"/>
      <c r="S41" s="40"/>
      <c r="T41" s="40"/>
      <c r="U41" s="40"/>
      <c r="V41" s="40"/>
      <c r="W41" s="81" t="s">
        <v>948</v>
      </c>
      <c r="X41" s="40"/>
      <c r="Y41" s="40"/>
      <c r="Z41" s="40" t="s">
        <v>1066</v>
      </c>
      <c r="AA41" s="40" t="s">
        <v>1066</v>
      </c>
      <c r="AB41" s="101" t="s">
        <v>1067</v>
      </c>
      <c r="AC41" s="40" t="s">
        <v>1068</v>
      </c>
      <c r="AD41" s="97">
        <v>0</v>
      </c>
      <c r="AE41" s="97">
        <v>31673894</v>
      </c>
      <c r="AF41" s="40"/>
      <c r="AG41" s="40"/>
      <c r="AH41" s="71" t="s">
        <v>30</v>
      </c>
      <c r="AI41" s="40" t="s">
        <v>1097</v>
      </c>
      <c r="AJ41" s="40" t="s">
        <v>1070</v>
      </c>
    </row>
    <row r="42" spans="2:36" ht="76.5" x14ac:dyDescent="0.2">
      <c r="B42" s="1044" t="s">
        <v>429</v>
      </c>
      <c r="C42" s="1142" t="s">
        <v>466</v>
      </c>
      <c r="D42" s="1119"/>
      <c r="E42" s="1035" t="s">
        <v>468</v>
      </c>
      <c r="F42" s="1119"/>
      <c r="G42" s="1107" t="s">
        <v>470</v>
      </c>
      <c r="H42" s="1023"/>
      <c r="I42" s="1107" t="s">
        <v>21</v>
      </c>
      <c r="J42" s="1107">
        <v>0</v>
      </c>
      <c r="K42" s="1107">
        <v>6</v>
      </c>
      <c r="L42" s="1023" t="s">
        <v>941</v>
      </c>
      <c r="M42" s="1035">
        <v>1</v>
      </c>
      <c r="N42" s="40"/>
      <c r="O42" s="40"/>
      <c r="P42" s="40"/>
      <c r="Q42" s="102" t="s">
        <v>1103</v>
      </c>
      <c r="R42" s="40"/>
      <c r="S42" s="40"/>
      <c r="T42" s="40"/>
      <c r="U42" s="40"/>
      <c r="V42" s="40"/>
      <c r="W42" s="1383" t="s">
        <v>948</v>
      </c>
      <c r="X42" s="40"/>
      <c r="Y42" s="40"/>
      <c r="Z42" s="1035" t="s">
        <v>949</v>
      </c>
      <c r="AA42" s="1035" t="s">
        <v>949</v>
      </c>
      <c r="AB42" s="1035" t="s">
        <v>949</v>
      </c>
      <c r="AC42" s="1035" t="s">
        <v>949</v>
      </c>
      <c r="AD42" s="1381">
        <v>77534432</v>
      </c>
      <c r="AE42" s="1381">
        <v>20672312</v>
      </c>
      <c r="AF42" s="40"/>
      <c r="AG42" s="40"/>
      <c r="AH42" s="1035" t="s">
        <v>30</v>
      </c>
      <c r="AI42" s="1035" t="s">
        <v>1104</v>
      </c>
      <c r="AJ42" s="1035" t="s">
        <v>1095</v>
      </c>
    </row>
    <row r="43" spans="2:36" ht="51" x14ac:dyDescent="0.2">
      <c r="B43" s="1046"/>
      <c r="C43" s="1143"/>
      <c r="D43" s="1120"/>
      <c r="E43" s="1037"/>
      <c r="F43" s="1120"/>
      <c r="G43" s="1108"/>
      <c r="H43" s="1024"/>
      <c r="I43" s="1108"/>
      <c r="J43" s="1108"/>
      <c r="K43" s="1108"/>
      <c r="L43" s="1024"/>
      <c r="M43" s="1037"/>
      <c r="N43" s="40"/>
      <c r="O43" s="40"/>
      <c r="P43" s="40"/>
      <c r="Q43" s="102" t="s">
        <v>1105</v>
      </c>
      <c r="R43" s="40"/>
      <c r="S43" s="40"/>
      <c r="T43" s="40"/>
      <c r="U43" s="40"/>
      <c r="V43" s="40"/>
      <c r="W43" s="1385"/>
      <c r="X43" s="40"/>
      <c r="Y43" s="40"/>
      <c r="Z43" s="1037"/>
      <c r="AA43" s="1037"/>
      <c r="AB43" s="1037"/>
      <c r="AC43" s="1037"/>
      <c r="AD43" s="1382"/>
      <c r="AE43" s="1382"/>
      <c r="AF43" s="40"/>
      <c r="AG43" s="40"/>
      <c r="AH43" s="1037"/>
      <c r="AI43" s="1037"/>
      <c r="AJ43" s="1037"/>
    </row>
    <row r="44" spans="2:36" ht="63.75" x14ac:dyDescent="0.2">
      <c r="B44" s="1044" t="s">
        <v>429</v>
      </c>
      <c r="C44" s="1044" t="s">
        <v>466</v>
      </c>
      <c r="D44" s="82"/>
      <c r="E44" s="1035" t="s">
        <v>468</v>
      </c>
      <c r="F44" s="82"/>
      <c r="G44" s="1107" t="s">
        <v>469</v>
      </c>
      <c r="H44" s="39"/>
      <c r="I44" s="1107" t="s">
        <v>21</v>
      </c>
      <c r="J44" s="1107">
        <v>0</v>
      </c>
      <c r="K44" s="1107">
        <v>6</v>
      </c>
      <c r="L44" s="1023" t="s">
        <v>940</v>
      </c>
      <c r="M44" s="1035">
        <v>1</v>
      </c>
      <c r="N44" s="40"/>
      <c r="O44" s="40"/>
      <c r="P44" s="40"/>
      <c r="Q44" s="40" t="s">
        <v>1106</v>
      </c>
      <c r="R44" s="40"/>
      <c r="S44" s="40"/>
      <c r="T44" s="40"/>
      <c r="U44" s="40"/>
      <c r="V44" s="40"/>
      <c r="W44" s="1383" t="s">
        <v>948</v>
      </c>
      <c r="X44" s="40"/>
      <c r="Y44" s="40"/>
      <c r="Z44" s="1386" t="s">
        <v>1046</v>
      </c>
      <c r="AA44" s="1035" t="s">
        <v>1047</v>
      </c>
      <c r="AB44" s="1035" t="s">
        <v>1048</v>
      </c>
      <c r="AC44" s="1035" t="s">
        <v>1049</v>
      </c>
      <c r="AD44" s="1381">
        <v>160000000</v>
      </c>
      <c r="AE44" s="1381">
        <v>201294791</v>
      </c>
      <c r="AF44" s="40"/>
      <c r="AG44" s="40"/>
      <c r="AH44" s="1035" t="s">
        <v>30</v>
      </c>
      <c r="AI44" s="1035" t="s">
        <v>1104</v>
      </c>
      <c r="AJ44" s="1035" t="s">
        <v>1051</v>
      </c>
    </row>
    <row r="45" spans="2:36" ht="76.5" x14ac:dyDescent="0.2">
      <c r="B45" s="1046"/>
      <c r="C45" s="1046"/>
      <c r="D45" s="82"/>
      <c r="E45" s="1037"/>
      <c r="F45" s="82"/>
      <c r="G45" s="1108"/>
      <c r="H45" s="39"/>
      <c r="I45" s="1108"/>
      <c r="J45" s="1108"/>
      <c r="K45" s="1108"/>
      <c r="L45" s="1024"/>
      <c r="M45" s="1037"/>
      <c r="N45" s="40"/>
      <c r="O45" s="40"/>
      <c r="P45" s="40"/>
      <c r="Q45" s="40" t="s">
        <v>1107</v>
      </c>
      <c r="R45" s="40"/>
      <c r="S45" s="40"/>
      <c r="T45" s="40"/>
      <c r="U45" s="40"/>
      <c r="V45" s="40"/>
      <c r="W45" s="1385"/>
      <c r="X45" s="40"/>
      <c r="Y45" s="40"/>
      <c r="Z45" s="1388"/>
      <c r="AA45" s="1037"/>
      <c r="AB45" s="1037"/>
      <c r="AC45" s="1037"/>
      <c r="AD45" s="1382"/>
      <c r="AE45" s="1382"/>
      <c r="AF45" s="40"/>
      <c r="AG45" s="40"/>
      <c r="AH45" s="1037"/>
      <c r="AI45" s="1037"/>
      <c r="AJ45" s="1037"/>
    </row>
    <row r="46" spans="2:36" ht="76.5" x14ac:dyDescent="0.2">
      <c r="B46" s="1044" t="s">
        <v>429</v>
      </c>
      <c r="C46" s="1044" t="s">
        <v>466</v>
      </c>
      <c r="D46" s="82"/>
      <c r="E46" s="1023" t="s">
        <v>465</v>
      </c>
      <c r="F46" s="82"/>
      <c r="G46" s="1035" t="s">
        <v>464</v>
      </c>
      <c r="H46" s="39"/>
      <c r="I46" s="1035" t="s">
        <v>21</v>
      </c>
      <c r="J46" s="1397">
        <v>4337</v>
      </c>
      <c r="K46" s="1397">
        <v>36000</v>
      </c>
      <c r="L46" s="1023" t="s">
        <v>940</v>
      </c>
      <c r="M46" s="1035">
        <v>2100</v>
      </c>
      <c r="N46" s="40"/>
      <c r="O46" s="40"/>
      <c r="P46" s="40"/>
      <c r="Q46" s="40" t="s">
        <v>1108</v>
      </c>
      <c r="R46" s="40"/>
      <c r="S46" s="40"/>
      <c r="T46" s="40"/>
      <c r="U46" s="40"/>
      <c r="V46" s="40"/>
      <c r="W46" s="1383" t="s">
        <v>948</v>
      </c>
      <c r="X46" s="40"/>
      <c r="Y46" s="40"/>
      <c r="Z46" s="1035" t="s">
        <v>949</v>
      </c>
      <c r="AA46" s="1035" t="s">
        <v>949</v>
      </c>
      <c r="AB46" s="1035" t="s">
        <v>949</v>
      </c>
      <c r="AC46" s="1035" t="s">
        <v>949</v>
      </c>
      <c r="AD46" s="1381">
        <v>71234200</v>
      </c>
      <c r="AE46" s="1381">
        <v>60995626</v>
      </c>
      <c r="AF46" s="40"/>
      <c r="AG46" s="40"/>
      <c r="AH46" s="1035" t="s">
        <v>30</v>
      </c>
      <c r="AI46" s="1035" t="s">
        <v>1109</v>
      </c>
      <c r="AJ46" s="1035" t="s">
        <v>1095</v>
      </c>
    </row>
    <row r="47" spans="2:36" ht="76.5" x14ac:dyDescent="0.2">
      <c r="B47" s="1045"/>
      <c r="C47" s="1045"/>
      <c r="D47" s="82"/>
      <c r="E47" s="1025"/>
      <c r="F47" s="82"/>
      <c r="G47" s="1036"/>
      <c r="H47" s="39"/>
      <c r="I47" s="1036"/>
      <c r="J47" s="1398"/>
      <c r="K47" s="1398"/>
      <c r="L47" s="1025"/>
      <c r="M47" s="1036"/>
      <c r="N47" s="40"/>
      <c r="O47" s="40"/>
      <c r="P47" s="40"/>
      <c r="Q47" s="40" t="s">
        <v>1110</v>
      </c>
      <c r="R47" s="40"/>
      <c r="S47" s="40"/>
      <c r="T47" s="40"/>
      <c r="U47" s="40"/>
      <c r="V47" s="40"/>
      <c r="W47" s="1384"/>
      <c r="X47" s="40"/>
      <c r="Y47" s="40"/>
      <c r="Z47" s="1036"/>
      <c r="AA47" s="1036"/>
      <c r="AB47" s="1036"/>
      <c r="AC47" s="1036"/>
      <c r="AD47" s="1389"/>
      <c r="AE47" s="1389"/>
      <c r="AF47" s="40"/>
      <c r="AG47" s="40"/>
      <c r="AH47" s="1036"/>
      <c r="AI47" s="1036"/>
      <c r="AJ47" s="1036"/>
    </row>
    <row r="48" spans="2:36" ht="63.75" x14ac:dyDescent="0.2">
      <c r="B48" s="1046"/>
      <c r="C48" s="1046"/>
      <c r="D48" s="82"/>
      <c r="E48" s="1024"/>
      <c r="F48" s="82"/>
      <c r="G48" s="1037"/>
      <c r="H48" s="39"/>
      <c r="I48" s="1037"/>
      <c r="J48" s="1399"/>
      <c r="K48" s="1399"/>
      <c r="L48" s="1024"/>
      <c r="M48" s="1037"/>
      <c r="N48" s="40"/>
      <c r="O48" s="40"/>
      <c r="P48" s="40"/>
      <c r="Q48" s="40" t="s">
        <v>1111</v>
      </c>
      <c r="R48" s="40"/>
      <c r="S48" s="40"/>
      <c r="T48" s="40"/>
      <c r="U48" s="40"/>
      <c r="V48" s="40"/>
      <c r="W48" s="1385"/>
      <c r="X48" s="40"/>
      <c r="Y48" s="40"/>
      <c r="Z48" s="1037"/>
      <c r="AA48" s="1037"/>
      <c r="AB48" s="1037"/>
      <c r="AC48" s="1037"/>
      <c r="AD48" s="1382"/>
      <c r="AE48" s="1382"/>
      <c r="AF48" s="40"/>
      <c r="AG48" s="40"/>
      <c r="AH48" s="1037"/>
      <c r="AI48" s="1037"/>
      <c r="AJ48" s="1037"/>
    </row>
    <row r="49" spans="2:36" ht="63.75" x14ac:dyDescent="0.2">
      <c r="B49" s="1044" t="s">
        <v>429</v>
      </c>
      <c r="C49" s="1044" t="s">
        <v>428</v>
      </c>
      <c r="D49" s="82"/>
      <c r="E49" s="1035" t="s">
        <v>447</v>
      </c>
      <c r="F49" s="82"/>
      <c r="G49" s="1107" t="s">
        <v>450</v>
      </c>
      <c r="H49" s="39"/>
      <c r="I49" s="1107" t="s">
        <v>21</v>
      </c>
      <c r="J49" s="1107">
        <v>1</v>
      </c>
      <c r="K49" s="1107">
        <v>1</v>
      </c>
      <c r="L49" s="1023" t="s">
        <v>940</v>
      </c>
      <c r="M49" s="1035">
        <v>1</v>
      </c>
      <c r="N49" s="40"/>
      <c r="O49" s="40"/>
      <c r="P49" s="40"/>
      <c r="Q49" s="40" t="s">
        <v>1112</v>
      </c>
      <c r="R49" s="40"/>
      <c r="S49" s="40"/>
      <c r="T49" s="40"/>
      <c r="U49" s="40"/>
      <c r="V49" s="40"/>
      <c r="W49" s="1383" t="s">
        <v>948</v>
      </c>
      <c r="X49" s="40"/>
      <c r="Y49" s="40"/>
      <c r="Z49" s="1035" t="s">
        <v>949</v>
      </c>
      <c r="AA49" s="1035" t="s">
        <v>949</v>
      </c>
      <c r="AB49" s="1135" t="s">
        <v>1113</v>
      </c>
      <c r="AC49" s="1135" t="s">
        <v>1114</v>
      </c>
      <c r="AD49" s="1381">
        <v>72496800</v>
      </c>
      <c r="AE49" s="1381">
        <v>72496800</v>
      </c>
      <c r="AF49" s="40"/>
      <c r="AG49" s="40"/>
      <c r="AH49" s="1035" t="s">
        <v>30</v>
      </c>
      <c r="AI49" s="1035" t="s">
        <v>1057</v>
      </c>
      <c r="AJ49" s="1035" t="s">
        <v>1115</v>
      </c>
    </row>
    <row r="50" spans="2:36" ht="51" x14ac:dyDescent="0.2">
      <c r="B50" s="1046"/>
      <c r="C50" s="1046"/>
      <c r="D50" s="82"/>
      <c r="E50" s="1037"/>
      <c r="F50" s="82"/>
      <c r="G50" s="1108"/>
      <c r="H50" s="39"/>
      <c r="I50" s="1108"/>
      <c r="J50" s="1108"/>
      <c r="K50" s="1108"/>
      <c r="L50" s="1024"/>
      <c r="M50" s="1037"/>
      <c r="N50" s="40"/>
      <c r="O50" s="40"/>
      <c r="P50" s="40"/>
      <c r="Q50" s="40" t="s">
        <v>1116</v>
      </c>
      <c r="R50" s="40"/>
      <c r="S50" s="40"/>
      <c r="T50" s="40"/>
      <c r="U50" s="40"/>
      <c r="V50" s="40"/>
      <c r="W50" s="1385"/>
      <c r="X50" s="40"/>
      <c r="Y50" s="40"/>
      <c r="Z50" s="1037"/>
      <c r="AA50" s="1037"/>
      <c r="AB50" s="1049"/>
      <c r="AC50" s="1049"/>
      <c r="AD50" s="1382"/>
      <c r="AE50" s="1382"/>
      <c r="AF50" s="40"/>
      <c r="AG50" s="40"/>
      <c r="AH50" s="1037"/>
      <c r="AI50" s="1037"/>
      <c r="AJ50" s="1037"/>
    </row>
    <row r="51" spans="2:36" ht="25.5" x14ac:dyDescent="0.2">
      <c r="B51" s="1044" t="s">
        <v>429</v>
      </c>
      <c r="C51" s="1142" t="s">
        <v>428</v>
      </c>
      <c r="D51" s="82"/>
      <c r="E51" s="1400" t="s">
        <v>447</v>
      </c>
      <c r="F51" s="82"/>
      <c r="G51" s="1107" t="s">
        <v>449</v>
      </c>
      <c r="H51" s="39"/>
      <c r="I51" s="1107" t="s">
        <v>21</v>
      </c>
      <c r="J51" s="1107">
        <v>0</v>
      </c>
      <c r="K51" s="1107">
        <v>1</v>
      </c>
      <c r="L51" s="1023"/>
      <c r="M51" s="1035">
        <v>1</v>
      </c>
      <c r="N51" s="40"/>
      <c r="O51" s="40"/>
      <c r="P51" s="40"/>
      <c r="Q51" s="40" t="s">
        <v>1117</v>
      </c>
      <c r="R51" s="40"/>
      <c r="S51" s="40"/>
      <c r="T51" s="40"/>
      <c r="U51" s="40"/>
      <c r="V51" s="40"/>
      <c r="W51" s="1383" t="s">
        <v>948</v>
      </c>
      <c r="X51" s="40"/>
      <c r="Y51" s="40"/>
      <c r="Z51" s="1035" t="s">
        <v>949</v>
      </c>
      <c r="AA51" s="1035" t="s">
        <v>949</v>
      </c>
      <c r="AB51" s="1135" t="s">
        <v>1118</v>
      </c>
      <c r="AC51" s="1035" t="s">
        <v>1119</v>
      </c>
      <c r="AD51" s="1381">
        <v>95461400</v>
      </c>
      <c r="AE51" s="1381">
        <v>74466400</v>
      </c>
      <c r="AF51" s="40"/>
      <c r="AG51" s="40"/>
      <c r="AH51" s="1035" t="s">
        <v>30</v>
      </c>
      <c r="AI51" s="1035" t="s">
        <v>1120</v>
      </c>
      <c r="AJ51" s="1035" t="s">
        <v>1121</v>
      </c>
    </row>
    <row r="52" spans="2:36" ht="25.5" x14ac:dyDescent="0.2">
      <c r="B52" s="1045"/>
      <c r="C52" s="1390"/>
      <c r="D52" s="82"/>
      <c r="E52" s="1401"/>
      <c r="F52" s="82"/>
      <c r="G52" s="1117"/>
      <c r="H52" s="39"/>
      <c r="I52" s="1117"/>
      <c r="J52" s="1117"/>
      <c r="K52" s="1117"/>
      <c r="L52" s="1025"/>
      <c r="M52" s="1036"/>
      <c r="N52" s="40"/>
      <c r="O52" s="40"/>
      <c r="P52" s="40"/>
      <c r="Q52" s="40" t="s">
        <v>1122</v>
      </c>
      <c r="R52" s="40"/>
      <c r="S52" s="40"/>
      <c r="T52" s="40"/>
      <c r="U52" s="40"/>
      <c r="V52" s="40"/>
      <c r="W52" s="1384"/>
      <c r="X52" s="40"/>
      <c r="Y52" s="40"/>
      <c r="Z52" s="1036"/>
      <c r="AA52" s="1036"/>
      <c r="AB52" s="1048"/>
      <c r="AC52" s="1036"/>
      <c r="AD52" s="1389"/>
      <c r="AE52" s="1389"/>
      <c r="AF52" s="40"/>
      <c r="AG52" s="40"/>
      <c r="AH52" s="1036"/>
      <c r="AI52" s="1036"/>
      <c r="AJ52" s="1036"/>
    </row>
    <row r="53" spans="2:36" ht="25.5" x14ac:dyDescent="0.2">
      <c r="B53" s="1046"/>
      <c r="C53" s="1143"/>
      <c r="D53" s="82"/>
      <c r="E53" s="1402"/>
      <c r="F53" s="82"/>
      <c r="G53" s="1108"/>
      <c r="H53" s="39"/>
      <c r="I53" s="1108"/>
      <c r="J53" s="1108"/>
      <c r="K53" s="1108"/>
      <c r="L53" s="1024"/>
      <c r="M53" s="1037"/>
      <c r="N53" s="40"/>
      <c r="O53" s="40"/>
      <c r="P53" s="40"/>
      <c r="Q53" s="40" t="s">
        <v>1123</v>
      </c>
      <c r="R53" s="40"/>
      <c r="S53" s="40"/>
      <c r="T53" s="40"/>
      <c r="U53" s="40"/>
      <c r="V53" s="40"/>
      <c r="W53" s="1385"/>
      <c r="X53" s="40"/>
      <c r="Y53" s="40"/>
      <c r="Z53" s="1037"/>
      <c r="AA53" s="1037"/>
      <c r="AB53" s="1049"/>
      <c r="AC53" s="1037"/>
      <c r="AD53" s="1382"/>
      <c r="AE53" s="1382"/>
      <c r="AF53" s="40"/>
      <c r="AG53" s="40"/>
      <c r="AH53" s="1037"/>
      <c r="AI53" s="1037"/>
      <c r="AJ53" s="1037"/>
    </row>
    <row r="54" spans="2:36" ht="38.25" x14ac:dyDescent="0.2">
      <c r="B54" s="95" t="s">
        <v>429</v>
      </c>
      <c r="C54" s="100" t="s">
        <v>428</v>
      </c>
      <c r="D54" s="82"/>
      <c r="E54" s="86" t="s">
        <v>447</v>
      </c>
      <c r="F54" s="82"/>
      <c r="G54" s="92" t="s">
        <v>448</v>
      </c>
      <c r="H54" s="39"/>
      <c r="I54" s="79" t="s">
        <v>21</v>
      </c>
      <c r="J54" s="79">
        <v>0</v>
      </c>
      <c r="K54" s="79">
        <v>6</v>
      </c>
      <c r="L54" s="84"/>
      <c r="M54" s="71">
        <v>1</v>
      </c>
      <c r="N54" s="40"/>
      <c r="O54" s="40"/>
      <c r="P54" s="40"/>
      <c r="Q54" s="40" t="s">
        <v>1124</v>
      </c>
      <c r="R54" s="40"/>
      <c r="S54" s="40"/>
      <c r="T54" s="40"/>
      <c r="U54" s="40"/>
      <c r="V54" s="40"/>
      <c r="W54" s="81" t="s">
        <v>948</v>
      </c>
      <c r="X54" s="40"/>
      <c r="Y54" s="40"/>
      <c r="Z54" s="40" t="s">
        <v>949</v>
      </c>
      <c r="AA54" s="40" t="s">
        <v>949</v>
      </c>
      <c r="AB54" s="101" t="s">
        <v>1125</v>
      </c>
      <c r="AC54" s="40" t="s">
        <v>1126</v>
      </c>
      <c r="AD54" s="97">
        <v>27560000</v>
      </c>
      <c r="AE54" s="97">
        <v>61848953</v>
      </c>
      <c r="AF54" s="40"/>
      <c r="AG54" s="40"/>
      <c r="AH54" s="71" t="s">
        <v>30</v>
      </c>
      <c r="AI54" s="40" t="s">
        <v>1085</v>
      </c>
      <c r="AJ54" s="40" t="s">
        <v>1086</v>
      </c>
    </row>
    <row r="55" spans="2:36" ht="38.25" x14ac:dyDescent="0.2">
      <c r="B55" s="1044" t="s">
        <v>429</v>
      </c>
      <c r="C55" s="1142" t="s">
        <v>428</v>
      </c>
      <c r="D55" s="82"/>
      <c r="E55" s="1400" t="s">
        <v>447</v>
      </c>
      <c r="F55" s="82"/>
      <c r="G55" s="1107" t="s">
        <v>446</v>
      </c>
      <c r="H55" s="39"/>
      <c r="I55" s="1107" t="s">
        <v>21</v>
      </c>
      <c r="J55" s="1194">
        <v>30887</v>
      </c>
      <c r="K55" s="1194">
        <v>31456</v>
      </c>
      <c r="L55" s="1023" t="s">
        <v>941</v>
      </c>
      <c r="M55" s="1035">
        <v>31456</v>
      </c>
      <c r="N55" s="40"/>
      <c r="O55" s="40"/>
      <c r="P55" s="40"/>
      <c r="Q55" s="40" t="s">
        <v>1127</v>
      </c>
      <c r="R55" s="40"/>
      <c r="S55" s="40"/>
      <c r="T55" s="40"/>
      <c r="U55" s="40"/>
      <c r="V55" s="40"/>
      <c r="W55" s="1383" t="s">
        <v>948</v>
      </c>
      <c r="X55" s="40"/>
      <c r="Y55" s="40"/>
      <c r="Z55" s="1035" t="s">
        <v>949</v>
      </c>
      <c r="AA55" s="1035" t="s">
        <v>949</v>
      </c>
      <c r="AB55" s="1135" t="s">
        <v>1083</v>
      </c>
      <c r="AC55" s="1135" t="s">
        <v>1084</v>
      </c>
      <c r="AD55" s="1381">
        <v>0</v>
      </c>
      <c r="AE55" s="1381">
        <v>65345298</v>
      </c>
      <c r="AF55" s="40"/>
      <c r="AG55" s="40"/>
      <c r="AH55" s="1035" t="s">
        <v>30</v>
      </c>
      <c r="AI55" s="1035" t="s">
        <v>1085</v>
      </c>
      <c r="AJ55" s="1035" t="s">
        <v>1086</v>
      </c>
    </row>
    <row r="56" spans="2:36" ht="25.5" x14ac:dyDescent="0.2">
      <c r="B56" s="1046"/>
      <c r="C56" s="1143"/>
      <c r="D56" s="82"/>
      <c r="E56" s="1402"/>
      <c r="F56" s="82"/>
      <c r="G56" s="1108"/>
      <c r="H56" s="39"/>
      <c r="I56" s="1108"/>
      <c r="J56" s="1196"/>
      <c r="K56" s="1196"/>
      <c r="L56" s="1024"/>
      <c r="M56" s="1037"/>
      <c r="N56" s="40"/>
      <c r="O56" s="40"/>
      <c r="P56" s="40"/>
      <c r="Q56" s="40" t="s">
        <v>1128</v>
      </c>
      <c r="R56" s="40"/>
      <c r="S56" s="40"/>
      <c r="T56" s="40"/>
      <c r="U56" s="40"/>
      <c r="V56" s="40"/>
      <c r="W56" s="1385"/>
      <c r="X56" s="40"/>
      <c r="Y56" s="40"/>
      <c r="Z56" s="1037"/>
      <c r="AA56" s="1037"/>
      <c r="AB56" s="1049"/>
      <c r="AC56" s="1049"/>
      <c r="AD56" s="1382"/>
      <c r="AE56" s="1382"/>
      <c r="AF56" s="40"/>
      <c r="AG56" s="40"/>
      <c r="AH56" s="1037"/>
      <c r="AI56" s="1037"/>
      <c r="AJ56" s="1037"/>
    </row>
    <row r="57" spans="2:36" ht="38.25" x14ac:dyDescent="0.2">
      <c r="B57" s="1044" t="s">
        <v>429</v>
      </c>
      <c r="C57" s="1044" t="s">
        <v>428</v>
      </c>
      <c r="D57" s="39"/>
      <c r="E57" s="1023" t="s">
        <v>439</v>
      </c>
      <c r="F57" s="82"/>
      <c r="G57" s="1107" t="s">
        <v>445</v>
      </c>
      <c r="H57" s="39"/>
      <c r="I57" s="1107" t="s">
        <v>21</v>
      </c>
      <c r="J57" s="1194">
        <v>1419</v>
      </c>
      <c r="K57" s="1194">
        <v>2300</v>
      </c>
      <c r="L57" s="1023" t="s">
        <v>941</v>
      </c>
      <c r="M57" s="1035">
        <v>302</v>
      </c>
      <c r="N57" s="40"/>
      <c r="O57" s="40"/>
      <c r="P57" s="40"/>
      <c r="Q57" s="71" t="s">
        <v>1129</v>
      </c>
      <c r="R57" s="40"/>
      <c r="S57" s="40"/>
      <c r="T57" s="40"/>
      <c r="U57" s="40"/>
      <c r="V57" s="40"/>
      <c r="W57" s="1383" t="s">
        <v>948</v>
      </c>
      <c r="X57" s="40"/>
      <c r="Y57" s="40"/>
      <c r="Z57" s="1035" t="s">
        <v>1066</v>
      </c>
      <c r="AA57" s="1035" t="s">
        <v>1066</v>
      </c>
      <c r="AB57" s="1035" t="s">
        <v>1130</v>
      </c>
      <c r="AC57" s="1135" t="s">
        <v>1131</v>
      </c>
      <c r="AD57" s="1381">
        <v>87579400</v>
      </c>
      <c r="AE57" s="1381">
        <v>12453678</v>
      </c>
      <c r="AF57" s="40"/>
      <c r="AG57" s="40"/>
      <c r="AH57" s="1035" t="s">
        <v>30</v>
      </c>
      <c r="AI57" s="1035" t="s">
        <v>1132</v>
      </c>
      <c r="AJ57" s="1035" t="s">
        <v>1133</v>
      </c>
    </row>
    <row r="58" spans="2:36" ht="63.75" x14ac:dyDescent="0.2">
      <c r="B58" s="1045"/>
      <c r="C58" s="1045"/>
      <c r="D58" s="39"/>
      <c r="E58" s="1025"/>
      <c r="F58" s="82"/>
      <c r="G58" s="1117"/>
      <c r="H58" s="39"/>
      <c r="I58" s="1117"/>
      <c r="J58" s="1195"/>
      <c r="K58" s="1195"/>
      <c r="L58" s="1025"/>
      <c r="M58" s="1036"/>
      <c r="N58" s="40"/>
      <c r="O58" s="40"/>
      <c r="P58" s="40"/>
      <c r="Q58" s="71" t="s">
        <v>1134</v>
      </c>
      <c r="R58" s="40"/>
      <c r="S58" s="40"/>
      <c r="T58" s="40"/>
      <c r="U58" s="40"/>
      <c r="V58" s="40"/>
      <c r="W58" s="1384"/>
      <c r="X58" s="40"/>
      <c r="Y58" s="40"/>
      <c r="Z58" s="1036"/>
      <c r="AA58" s="1036"/>
      <c r="AB58" s="1036"/>
      <c r="AC58" s="1048"/>
      <c r="AD58" s="1389"/>
      <c r="AE58" s="1389"/>
      <c r="AF58" s="40"/>
      <c r="AG58" s="40"/>
      <c r="AH58" s="1036"/>
      <c r="AI58" s="1036"/>
      <c r="AJ58" s="1036"/>
    </row>
    <row r="59" spans="2:36" ht="38.25" x14ac:dyDescent="0.2">
      <c r="B59" s="1046"/>
      <c r="C59" s="1046"/>
      <c r="D59" s="39"/>
      <c r="E59" s="1024"/>
      <c r="F59" s="82"/>
      <c r="G59" s="1108"/>
      <c r="H59" s="39"/>
      <c r="I59" s="1108"/>
      <c r="J59" s="1196"/>
      <c r="K59" s="1196"/>
      <c r="L59" s="1024"/>
      <c r="M59" s="1037"/>
      <c r="N59" s="40"/>
      <c r="O59" s="40"/>
      <c r="P59" s="40"/>
      <c r="Q59" s="71" t="s">
        <v>1135</v>
      </c>
      <c r="R59" s="40"/>
      <c r="S59" s="40"/>
      <c r="T59" s="40"/>
      <c r="U59" s="40"/>
      <c r="V59" s="40"/>
      <c r="W59" s="1385"/>
      <c r="X59" s="40"/>
      <c r="Y59" s="40"/>
      <c r="Z59" s="1037"/>
      <c r="AA59" s="1037"/>
      <c r="AB59" s="1037"/>
      <c r="AC59" s="1049"/>
      <c r="AD59" s="1382"/>
      <c r="AE59" s="1382"/>
      <c r="AF59" s="40"/>
      <c r="AG59" s="40"/>
      <c r="AH59" s="1037"/>
      <c r="AI59" s="1037"/>
      <c r="AJ59" s="1037"/>
    </row>
    <row r="60" spans="2:36" ht="51" x14ac:dyDescent="0.2">
      <c r="B60" s="1044" t="s">
        <v>429</v>
      </c>
      <c r="C60" s="1044" t="s">
        <v>428</v>
      </c>
      <c r="D60" s="39"/>
      <c r="E60" s="1023" t="s">
        <v>439</v>
      </c>
      <c r="F60" s="82"/>
      <c r="G60" s="1107" t="s">
        <v>444</v>
      </c>
      <c r="H60" s="39"/>
      <c r="I60" s="1107" t="s">
        <v>21</v>
      </c>
      <c r="J60" s="1107">
        <v>3</v>
      </c>
      <c r="K60" s="1107">
        <v>12</v>
      </c>
      <c r="L60" s="1023" t="s">
        <v>940</v>
      </c>
      <c r="M60" s="1035">
        <v>3</v>
      </c>
      <c r="N60" s="40"/>
      <c r="O60" s="40"/>
      <c r="P60" s="40"/>
      <c r="Q60" s="40" t="s">
        <v>1136</v>
      </c>
      <c r="R60" s="40"/>
      <c r="S60" s="40"/>
      <c r="T60" s="40"/>
      <c r="U60" s="40"/>
      <c r="V60" s="40"/>
      <c r="W60" s="1383" t="s">
        <v>948</v>
      </c>
      <c r="X60" s="40"/>
      <c r="Y60" s="40"/>
      <c r="Z60" s="1035" t="s">
        <v>1066</v>
      </c>
      <c r="AA60" s="1035" t="s">
        <v>1066</v>
      </c>
      <c r="AB60" s="1035" t="s">
        <v>1130</v>
      </c>
      <c r="AC60" s="1135" t="s">
        <v>1131</v>
      </c>
      <c r="AD60" s="1381">
        <v>0</v>
      </c>
      <c r="AE60" s="1381">
        <v>10673432</v>
      </c>
      <c r="AF60" s="40"/>
      <c r="AG60" s="40"/>
      <c r="AH60" s="1035" t="s">
        <v>30</v>
      </c>
      <c r="AI60" s="1035" t="s">
        <v>1132</v>
      </c>
      <c r="AJ60" s="1035" t="s">
        <v>1133</v>
      </c>
    </row>
    <row r="61" spans="2:36" ht="76.5" x14ac:dyDescent="0.2">
      <c r="B61" s="1046"/>
      <c r="C61" s="1046"/>
      <c r="D61" s="39"/>
      <c r="E61" s="1024"/>
      <c r="F61" s="82"/>
      <c r="G61" s="1108"/>
      <c r="H61" s="39"/>
      <c r="I61" s="1108"/>
      <c r="J61" s="1108"/>
      <c r="K61" s="1108"/>
      <c r="L61" s="1024"/>
      <c r="M61" s="1037"/>
      <c r="N61" s="40"/>
      <c r="O61" s="40"/>
      <c r="P61" s="40"/>
      <c r="Q61" s="40" t="s">
        <v>1137</v>
      </c>
      <c r="R61" s="40"/>
      <c r="S61" s="40"/>
      <c r="T61" s="40"/>
      <c r="U61" s="40"/>
      <c r="V61" s="40"/>
      <c r="W61" s="1385"/>
      <c r="X61" s="40"/>
      <c r="Y61" s="40"/>
      <c r="Z61" s="1037"/>
      <c r="AA61" s="1037"/>
      <c r="AB61" s="1037"/>
      <c r="AC61" s="1049"/>
      <c r="AD61" s="1382"/>
      <c r="AE61" s="1382"/>
      <c r="AF61" s="40"/>
      <c r="AG61" s="40"/>
      <c r="AH61" s="1037"/>
      <c r="AI61" s="1037"/>
      <c r="AJ61" s="1037"/>
    </row>
    <row r="62" spans="2:36" ht="38.25" x14ac:dyDescent="0.2">
      <c r="B62" s="1044" t="s">
        <v>429</v>
      </c>
      <c r="C62" s="1142" t="s">
        <v>428</v>
      </c>
      <c r="D62" s="82"/>
      <c r="E62" s="1119" t="s">
        <v>439</v>
      </c>
      <c r="F62" s="82"/>
      <c r="G62" s="1107" t="s">
        <v>443</v>
      </c>
      <c r="H62" s="39"/>
      <c r="I62" s="1107" t="s">
        <v>21</v>
      </c>
      <c r="J62" s="1107">
        <v>8095</v>
      </c>
      <c r="K62" s="1194">
        <v>12000</v>
      </c>
      <c r="L62" s="1023" t="s">
        <v>941</v>
      </c>
      <c r="M62" s="1035">
        <v>4000</v>
      </c>
      <c r="N62" s="40"/>
      <c r="O62" s="40"/>
      <c r="P62" s="40"/>
      <c r="Q62" s="40" t="s">
        <v>1138</v>
      </c>
      <c r="R62" s="40"/>
      <c r="S62" s="40"/>
      <c r="T62" s="40"/>
      <c r="U62" s="40"/>
      <c r="V62" s="40"/>
      <c r="W62" s="1383" t="s">
        <v>948</v>
      </c>
      <c r="X62" s="40"/>
      <c r="Y62" s="40"/>
      <c r="Z62" s="1035" t="s">
        <v>1066</v>
      </c>
      <c r="AA62" s="1035" t="s">
        <v>1066</v>
      </c>
      <c r="AB62" s="1035" t="s">
        <v>1130</v>
      </c>
      <c r="AC62" s="1135" t="s">
        <v>1131</v>
      </c>
      <c r="AD62" s="1381">
        <v>0</v>
      </c>
      <c r="AE62" s="1381">
        <v>15476321</v>
      </c>
      <c r="AF62" s="40"/>
      <c r="AG62" s="40"/>
      <c r="AH62" s="1035" t="s">
        <v>30</v>
      </c>
      <c r="AI62" s="1035" t="s">
        <v>1132</v>
      </c>
      <c r="AJ62" s="1035" t="s">
        <v>1133</v>
      </c>
    </row>
    <row r="63" spans="2:36" ht="38.25" x14ac:dyDescent="0.2">
      <c r="B63" s="1045"/>
      <c r="C63" s="1390"/>
      <c r="D63" s="82"/>
      <c r="E63" s="1121"/>
      <c r="F63" s="82"/>
      <c r="G63" s="1117"/>
      <c r="H63" s="39"/>
      <c r="I63" s="1117"/>
      <c r="J63" s="1117"/>
      <c r="K63" s="1195"/>
      <c r="L63" s="1025"/>
      <c r="M63" s="1036"/>
      <c r="N63" s="40"/>
      <c r="O63" s="40"/>
      <c r="P63" s="40"/>
      <c r="Q63" s="40" t="s">
        <v>1139</v>
      </c>
      <c r="R63" s="40"/>
      <c r="S63" s="40"/>
      <c r="T63" s="40"/>
      <c r="U63" s="40"/>
      <c r="V63" s="40"/>
      <c r="W63" s="1384"/>
      <c r="X63" s="40"/>
      <c r="Y63" s="40"/>
      <c r="Z63" s="1036"/>
      <c r="AA63" s="1036"/>
      <c r="AB63" s="1036"/>
      <c r="AC63" s="1048"/>
      <c r="AD63" s="1389"/>
      <c r="AE63" s="1389"/>
      <c r="AF63" s="40"/>
      <c r="AG63" s="40"/>
      <c r="AH63" s="1036"/>
      <c r="AI63" s="1036"/>
      <c r="AJ63" s="1036"/>
    </row>
    <row r="64" spans="2:36" ht="51" x14ac:dyDescent="0.2">
      <c r="B64" s="1046"/>
      <c r="C64" s="1143"/>
      <c r="D64" s="82"/>
      <c r="E64" s="1120"/>
      <c r="F64" s="82"/>
      <c r="G64" s="1108"/>
      <c r="H64" s="39"/>
      <c r="I64" s="1108"/>
      <c r="J64" s="1108"/>
      <c r="K64" s="1196"/>
      <c r="L64" s="1024"/>
      <c r="M64" s="1037"/>
      <c r="N64" s="40"/>
      <c r="O64" s="40"/>
      <c r="P64" s="40"/>
      <c r="Q64" s="40" t="s">
        <v>1140</v>
      </c>
      <c r="R64" s="40"/>
      <c r="S64" s="40"/>
      <c r="T64" s="40"/>
      <c r="U64" s="40"/>
      <c r="V64" s="40"/>
      <c r="W64" s="1385"/>
      <c r="X64" s="40"/>
      <c r="Y64" s="40"/>
      <c r="Z64" s="1037"/>
      <c r="AA64" s="1037"/>
      <c r="AB64" s="1037"/>
      <c r="AC64" s="1049"/>
      <c r="AD64" s="1382"/>
      <c r="AE64" s="1382"/>
      <c r="AF64" s="40"/>
      <c r="AG64" s="40"/>
      <c r="AH64" s="1037"/>
      <c r="AI64" s="1037"/>
      <c r="AJ64" s="1037"/>
    </row>
    <row r="65" spans="2:36" ht="51" x14ac:dyDescent="0.2">
      <c r="B65" s="1044" t="s">
        <v>429</v>
      </c>
      <c r="C65" s="1044" t="s">
        <v>428</v>
      </c>
      <c r="D65" s="82"/>
      <c r="E65" s="1023" t="s">
        <v>439</v>
      </c>
      <c r="F65" s="82"/>
      <c r="G65" s="1107" t="s">
        <v>442</v>
      </c>
      <c r="H65" s="39"/>
      <c r="I65" s="1107" t="s">
        <v>21</v>
      </c>
      <c r="J65" s="1107">
        <v>652</v>
      </c>
      <c r="K65" s="1107">
        <v>800</v>
      </c>
      <c r="L65" s="1023" t="s">
        <v>940</v>
      </c>
      <c r="M65" s="1035">
        <v>200</v>
      </c>
      <c r="N65" s="40"/>
      <c r="O65" s="40"/>
      <c r="P65" s="40"/>
      <c r="Q65" s="40" t="s">
        <v>1141</v>
      </c>
      <c r="R65" s="40"/>
      <c r="S65" s="40"/>
      <c r="T65" s="40"/>
      <c r="U65" s="40"/>
      <c r="V65" s="40"/>
      <c r="W65" s="1383" t="s">
        <v>948</v>
      </c>
      <c r="X65" s="40"/>
      <c r="Y65" s="40"/>
      <c r="Z65" s="1035" t="s">
        <v>1066</v>
      </c>
      <c r="AA65" s="1035" t="s">
        <v>1066</v>
      </c>
      <c r="AB65" s="1035" t="s">
        <v>1130</v>
      </c>
      <c r="AC65" s="1135" t="s">
        <v>1131</v>
      </c>
      <c r="AD65" s="1381">
        <v>0</v>
      </c>
      <c r="AE65" s="1381">
        <v>18902453</v>
      </c>
      <c r="AF65" s="40"/>
      <c r="AG65" s="40"/>
      <c r="AH65" s="1035" t="s">
        <v>30</v>
      </c>
      <c r="AI65" s="1035" t="s">
        <v>1132</v>
      </c>
      <c r="AJ65" s="1035" t="s">
        <v>1133</v>
      </c>
    </row>
    <row r="66" spans="2:36" ht="51" x14ac:dyDescent="0.2">
      <c r="B66" s="1046"/>
      <c r="C66" s="1046"/>
      <c r="D66" s="82"/>
      <c r="E66" s="1024"/>
      <c r="F66" s="82"/>
      <c r="G66" s="1108"/>
      <c r="H66" s="39"/>
      <c r="I66" s="1108"/>
      <c r="J66" s="1108"/>
      <c r="K66" s="1108"/>
      <c r="L66" s="1024"/>
      <c r="M66" s="1037"/>
      <c r="N66" s="40"/>
      <c r="O66" s="40"/>
      <c r="P66" s="40"/>
      <c r="Q66" s="40" t="s">
        <v>1142</v>
      </c>
      <c r="R66" s="40"/>
      <c r="S66" s="40"/>
      <c r="T66" s="40"/>
      <c r="U66" s="40"/>
      <c r="V66" s="40"/>
      <c r="W66" s="1385"/>
      <c r="X66" s="40"/>
      <c r="Y66" s="40"/>
      <c r="Z66" s="1037"/>
      <c r="AA66" s="1037"/>
      <c r="AB66" s="1037"/>
      <c r="AC66" s="1049"/>
      <c r="AD66" s="1382"/>
      <c r="AE66" s="1382"/>
      <c r="AF66" s="40"/>
      <c r="AG66" s="40"/>
      <c r="AH66" s="1037"/>
      <c r="AI66" s="1037"/>
      <c r="AJ66" s="1037"/>
    </row>
    <row r="67" spans="2:36" ht="63.75" x14ac:dyDescent="0.2">
      <c r="B67" s="95" t="s">
        <v>429</v>
      </c>
      <c r="C67" s="100" t="s">
        <v>428</v>
      </c>
      <c r="D67" s="82"/>
      <c r="E67" s="82" t="s">
        <v>439</v>
      </c>
      <c r="F67" s="82"/>
      <c r="G67" s="92" t="s">
        <v>441</v>
      </c>
      <c r="H67" s="39"/>
      <c r="I67" s="79" t="s">
        <v>21</v>
      </c>
      <c r="J67" s="79">
        <v>0</v>
      </c>
      <c r="K67" s="79">
        <v>1</v>
      </c>
      <c r="L67" s="84" t="s">
        <v>940</v>
      </c>
      <c r="M67" s="71">
        <v>1</v>
      </c>
      <c r="N67" s="40"/>
      <c r="O67" s="40"/>
      <c r="P67" s="40"/>
      <c r="Q67" s="40" t="s">
        <v>1143</v>
      </c>
      <c r="R67" s="40"/>
      <c r="S67" s="40"/>
      <c r="T67" s="40"/>
      <c r="U67" s="40"/>
      <c r="V67" s="40"/>
      <c r="W67" s="81" t="s">
        <v>948</v>
      </c>
      <c r="X67" s="40"/>
      <c r="Y67" s="40"/>
      <c r="Z67" s="40" t="s">
        <v>1066</v>
      </c>
      <c r="AA67" s="40" t="s">
        <v>1066</v>
      </c>
      <c r="AB67" s="40" t="s">
        <v>1130</v>
      </c>
      <c r="AC67" s="101" t="s">
        <v>1131</v>
      </c>
      <c r="AD67" s="97">
        <v>0</v>
      </c>
      <c r="AE67" s="97">
        <v>10763524</v>
      </c>
      <c r="AF67" s="40"/>
      <c r="AG67" s="40"/>
      <c r="AH67" s="71" t="s">
        <v>30</v>
      </c>
      <c r="AI67" s="40" t="s">
        <v>1132</v>
      </c>
      <c r="AJ67" s="40" t="s">
        <v>1133</v>
      </c>
    </row>
    <row r="68" spans="2:36" ht="38.25" x14ac:dyDescent="0.2">
      <c r="B68" s="1044" t="s">
        <v>429</v>
      </c>
      <c r="C68" s="1044" t="s">
        <v>428</v>
      </c>
      <c r="D68" s="39"/>
      <c r="E68" s="1023" t="s">
        <v>439</v>
      </c>
      <c r="F68" s="82"/>
      <c r="G68" s="1107" t="s">
        <v>440</v>
      </c>
      <c r="H68" s="39"/>
      <c r="I68" s="1107" t="s">
        <v>21</v>
      </c>
      <c r="J68" s="1107">
        <v>2</v>
      </c>
      <c r="K68" s="1107">
        <v>3</v>
      </c>
      <c r="L68" s="1023" t="s">
        <v>940</v>
      </c>
      <c r="M68" s="1023">
        <v>1</v>
      </c>
      <c r="N68" s="39"/>
      <c r="O68" s="39"/>
      <c r="P68" s="39"/>
      <c r="Q68" s="40" t="s">
        <v>1144</v>
      </c>
      <c r="R68" s="39"/>
      <c r="S68" s="39"/>
      <c r="T68" s="39"/>
      <c r="U68" s="39"/>
      <c r="V68" s="39"/>
      <c r="W68" s="1383" t="s">
        <v>948</v>
      </c>
      <c r="X68" s="39"/>
      <c r="Y68" s="39"/>
      <c r="Z68" s="1386" t="s">
        <v>1046</v>
      </c>
      <c r="AA68" s="1035" t="s">
        <v>1047</v>
      </c>
      <c r="AB68" s="1035" t="s">
        <v>1048</v>
      </c>
      <c r="AC68" s="1035" t="s">
        <v>1049</v>
      </c>
      <c r="AD68" s="1381">
        <v>160000000</v>
      </c>
      <c r="AE68" s="1381">
        <v>201294791</v>
      </c>
      <c r="AF68" s="39"/>
      <c r="AG68" s="39"/>
      <c r="AH68" s="1035" t="s">
        <v>30</v>
      </c>
      <c r="AI68" s="1035" t="s">
        <v>1132</v>
      </c>
      <c r="AJ68" s="1023" t="s">
        <v>1051</v>
      </c>
    </row>
    <row r="69" spans="2:36" ht="66.75" customHeight="1" x14ac:dyDescent="0.2">
      <c r="B69" s="1046"/>
      <c r="C69" s="1046"/>
      <c r="D69" s="39"/>
      <c r="E69" s="1024"/>
      <c r="F69" s="82"/>
      <c r="G69" s="1108"/>
      <c r="H69" s="39"/>
      <c r="I69" s="1108"/>
      <c r="J69" s="1108"/>
      <c r="K69" s="1108"/>
      <c r="L69" s="1024"/>
      <c r="M69" s="1024"/>
      <c r="N69" s="39"/>
      <c r="O69" s="39"/>
      <c r="P69" s="39"/>
      <c r="Q69" s="40" t="s">
        <v>1145</v>
      </c>
      <c r="R69" s="39"/>
      <c r="S69" s="39"/>
      <c r="T69" s="39"/>
      <c r="U69" s="39"/>
      <c r="V69" s="39"/>
      <c r="W69" s="1385"/>
      <c r="X69" s="39"/>
      <c r="Y69" s="39"/>
      <c r="Z69" s="1388"/>
      <c r="AA69" s="1037"/>
      <c r="AB69" s="1037"/>
      <c r="AC69" s="1037"/>
      <c r="AD69" s="1382"/>
      <c r="AE69" s="1382"/>
      <c r="AF69" s="39"/>
      <c r="AG69" s="39"/>
      <c r="AH69" s="1037"/>
      <c r="AI69" s="1037"/>
      <c r="AJ69" s="1024"/>
    </row>
    <row r="70" spans="2:36" ht="65.25" customHeight="1" x14ac:dyDescent="0.2">
      <c r="B70" s="1044" t="s">
        <v>429</v>
      </c>
      <c r="C70" s="1044" t="s">
        <v>428</v>
      </c>
      <c r="D70" s="82"/>
      <c r="E70" s="1023" t="s">
        <v>439</v>
      </c>
      <c r="F70" s="82"/>
      <c r="G70" s="1107" t="s">
        <v>438</v>
      </c>
      <c r="H70" s="39"/>
      <c r="I70" s="1107" t="s">
        <v>21</v>
      </c>
      <c r="J70" s="1107">
        <v>1832</v>
      </c>
      <c r="K70" s="1107">
        <v>5496</v>
      </c>
      <c r="L70" s="1023" t="s">
        <v>940</v>
      </c>
      <c r="M70" s="1023">
        <v>1374</v>
      </c>
      <c r="N70" s="1023"/>
      <c r="O70" s="39"/>
      <c r="P70" s="39"/>
      <c r="Q70" s="215" t="s">
        <v>1489</v>
      </c>
      <c r="R70" s="39"/>
      <c r="S70" s="39"/>
      <c r="T70" s="39"/>
      <c r="U70" s="39"/>
      <c r="V70" s="39"/>
      <c r="W70" s="1383" t="s">
        <v>948</v>
      </c>
      <c r="X70" s="39"/>
      <c r="Y70" s="39"/>
      <c r="Z70" s="1035" t="s">
        <v>1066</v>
      </c>
      <c r="AA70" s="1035" t="s">
        <v>1066</v>
      </c>
      <c r="AB70" s="1035" t="s">
        <v>1130</v>
      </c>
      <c r="AC70" s="1135" t="s">
        <v>1131</v>
      </c>
      <c r="AD70" s="1403">
        <v>0</v>
      </c>
      <c r="AE70" s="1403">
        <v>9763452</v>
      </c>
      <c r="AF70" s="39"/>
      <c r="AG70" s="39"/>
      <c r="AH70" s="1035" t="s">
        <v>30</v>
      </c>
      <c r="AI70" s="1035" t="s">
        <v>1132</v>
      </c>
      <c r="AJ70" s="1023" t="s">
        <v>1133</v>
      </c>
    </row>
    <row r="71" spans="2:36" ht="61.5" customHeight="1" x14ac:dyDescent="0.2">
      <c r="B71" s="1046"/>
      <c r="C71" s="1046"/>
      <c r="D71" s="82"/>
      <c r="E71" s="1024"/>
      <c r="F71" s="82"/>
      <c r="G71" s="1108"/>
      <c r="H71" s="39"/>
      <c r="I71" s="1108"/>
      <c r="J71" s="1108"/>
      <c r="K71" s="1108"/>
      <c r="L71" s="1024"/>
      <c r="M71" s="1024"/>
      <c r="N71" s="1024"/>
      <c r="O71" s="39"/>
      <c r="P71" s="39"/>
      <c r="Q71" s="215" t="s">
        <v>1488</v>
      </c>
      <c r="R71" s="39"/>
      <c r="S71" s="39"/>
      <c r="T71" s="39"/>
      <c r="U71" s="39"/>
      <c r="V71" s="39"/>
      <c r="W71" s="1385"/>
      <c r="X71" s="39"/>
      <c r="Y71" s="39"/>
      <c r="Z71" s="1037"/>
      <c r="AA71" s="1037"/>
      <c r="AB71" s="1037"/>
      <c r="AC71" s="1049"/>
      <c r="AD71" s="1404"/>
      <c r="AE71" s="1404"/>
      <c r="AF71" s="39"/>
      <c r="AG71" s="39"/>
      <c r="AH71" s="1037"/>
      <c r="AI71" s="1037"/>
      <c r="AJ71" s="1024"/>
    </row>
    <row r="72" spans="2:36" ht="38.25" x14ac:dyDescent="0.2">
      <c r="B72" s="95" t="s">
        <v>429</v>
      </c>
      <c r="C72" s="100" t="s">
        <v>428</v>
      </c>
      <c r="D72" s="82"/>
      <c r="E72" s="39" t="s">
        <v>427</v>
      </c>
      <c r="F72" s="82"/>
      <c r="G72" s="92" t="s">
        <v>437</v>
      </c>
      <c r="H72" s="39"/>
      <c r="I72" s="79" t="s">
        <v>21</v>
      </c>
      <c r="J72" s="79">
        <v>0</v>
      </c>
      <c r="K72" s="79">
        <v>1</v>
      </c>
      <c r="L72" s="84" t="s">
        <v>941</v>
      </c>
      <c r="M72" s="84">
        <v>1</v>
      </c>
      <c r="N72" s="39"/>
      <c r="O72" s="39"/>
      <c r="P72" s="39"/>
      <c r="Q72" s="40" t="s">
        <v>1146</v>
      </c>
      <c r="R72" s="39"/>
      <c r="S72" s="39"/>
      <c r="T72" s="39"/>
      <c r="U72" s="39"/>
      <c r="V72" s="39"/>
      <c r="W72" s="81" t="s">
        <v>948</v>
      </c>
      <c r="X72" s="39"/>
      <c r="Y72" s="39"/>
      <c r="Z72" s="39" t="s">
        <v>949</v>
      </c>
      <c r="AA72" s="39" t="s">
        <v>949</v>
      </c>
      <c r="AB72" s="39" t="s">
        <v>1147</v>
      </c>
      <c r="AC72" s="101" t="s">
        <v>1148</v>
      </c>
      <c r="AD72" s="103">
        <v>0</v>
      </c>
      <c r="AE72" s="103">
        <v>37534432</v>
      </c>
      <c r="AF72" s="39"/>
      <c r="AG72" s="39"/>
      <c r="AH72" s="92" t="s">
        <v>436</v>
      </c>
      <c r="AI72" s="39" t="s">
        <v>1149</v>
      </c>
      <c r="AJ72" s="39" t="s">
        <v>1150</v>
      </c>
    </row>
    <row r="73" spans="2:36" ht="114.75" x14ac:dyDescent="0.2">
      <c r="B73" s="95" t="s">
        <v>429</v>
      </c>
      <c r="C73" s="100" t="s">
        <v>428</v>
      </c>
      <c r="D73" s="82"/>
      <c r="E73" s="39" t="s">
        <v>427</v>
      </c>
      <c r="F73" s="82"/>
      <c r="G73" s="92" t="s">
        <v>435</v>
      </c>
      <c r="H73" s="39"/>
      <c r="I73" s="79" t="s">
        <v>47</v>
      </c>
      <c r="J73" s="79">
        <v>37968</v>
      </c>
      <c r="K73" s="79">
        <v>37968</v>
      </c>
      <c r="L73" s="84" t="s">
        <v>940</v>
      </c>
      <c r="M73" s="84">
        <v>37968</v>
      </c>
      <c r="N73" s="39"/>
      <c r="O73" s="39"/>
      <c r="P73" s="39"/>
      <c r="Q73" s="40" t="s">
        <v>1151</v>
      </c>
      <c r="R73" s="39"/>
      <c r="S73" s="39"/>
      <c r="T73" s="39"/>
      <c r="U73" s="39"/>
      <c r="V73" s="39"/>
      <c r="W73" s="81" t="s">
        <v>948</v>
      </c>
      <c r="X73" s="39"/>
      <c r="Y73" s="39"/>
      <c r="Z73" s="40" t="s">
        <v>1152</v>
      </c>
      <c r="AA73" s="40" t="s">
        <v>1153</v>
      </c>
      <c r="AB73" s="104" t="s">
        <v>1154</v>
      </c>
      <c r="AC73" s="40" t="s">
        <v>1155</v>
      </c>
      <c r="AD73" s="103">
        <v>36861271000</v>
      </c>
      <c r="AE73" s="103">
        <v>41598452927.82</v>
      </c>
      <c r="AF73" s="39"/>
      <c r="AG73" s="39"/>
      <c r="AH73" s="71" t="s">
        <v>30</v>
      </c>
      <c r="AI73" s="39" t="s">
        <v>1156</v>
      </c>
      <c r="AJ73" s="39" t="s">
        <v>1157</v>
      </c>
    </row>
    <row r="74" spans="2:36" ht="114.75" x14ac:dyDescent="0.2">
      <c r="B74" s="1044" t="s">
        <v>429</v>
      </c>
      <c r="C74" s="1044" t="s">
        <v>428</v>
      </c>
      <c r="D74" s="82"/>
      <c r="E74" s="1023" t="s">
        <v>427</v>
      </c>
      <c r="F74" s="82"/>
      <c r="G74" s="1107" t="s">
        <v>434</v>
      </c>
      <c r="H74" s="39"/>
      <c r="I74" s="1107" t="s">
        <v>47</v>
      </c>
      <c r="J74" s="1107">
        <v>4</v>
      </c>
      <c r="K74" s="1107">
        <v>4</v>
      </c>
      <c r="L74" s="1023" t="s">
        <v>940</v>
      </c>
      <c r="M74" s="1023">
        <v>4</v>
      </c>
      <c r="N74" s="39"/>
      <c r="O74" s="39"/>
      <c r="P74" s="39"/>
      <c r="Q74" s="40" t="s">
        <v>1158</v>
      </c>
      <c r="R74" s="39"/>
      <c r="S74" s="39"/>
      <c r="T74" s="39"/>
      <c r="U74" s="39"/>
      <c r="V74" s="39"/>
      <c r="W74" s="1383" t="s">
        <v>948</v>
      </c>
      <c r="X74" s="39"/>
      <c r="Y74" s="39"/>
      <c r="Z74" s="1386" t="s">
        <v>1046</v>
      </c>
      <c r="AA74" s="1035" t="s">
        <v>1047</v>
      </c>
      <c r="AB74" s="1035" t="s">
        <v>1048</v>
      </c>
      <c r="AC74" s="1035" t="s">
        <v>1049</v>
      </c>
      <c r="AD74" s="1381">
        <v>160000000</v>
      </c>
      <c r="AE74" s="1381">
        <v>201294791</v>
      </c>
      <c r="AF74" s="39"/>
      <c r="AG74" s="39"/>
      <c r="AH74" s="1035" t="s">
        <v>30</v>
      </c>
      <c r="AI74" s="1023" t="s">
        <v>1069</v>
      </c>
      <c r="AJ74" s="1023" t="s">
        <v>1051</v>
      </c>
    </row>
    <row r="75" spans="2:36" ht="25.5" x14ac:dyDescent="0.2">
      <c r="B75" s="1045"/>
      <c r="C75" s="1045"/>
      <c r="D75" s="82"/>
      <c r="E75" s="1025"/>
      <c r="F75" s="82"/>
      <c r="G75" s="1117"/>
      <c r="H75" s="39"/>
      <c r="I75" s="1117"/>
      <c r="J75" s="1117"/>
      <c r="K75" s="1117"/>
      <c r="L75" s="1025"/>
      <c r="M75" s="1025"/>
      <c r="N75" s="39"/>
      <c r="O75" s="39"/>
      <c r="P75" s="39"/>
      <c r="Q75" s="40" t="s">
        <v>1159</v>
      </c>
      <c r="R75" s="39"/>
      <c r="S75" s="39"/>
      <c r="T75" s="39"/>
      <c r="U75" s="39"/>
      <c r="V75" s="39"/>
      <c r="W75" s="1384"/>
      <c r="X75" s="39"/>
      <c r="Y75" s="39"/>
      <c r="Z75" s="1387"/>
      <c r="AA75" s="1036"/>
      <c r="AB75" s="1036"/>
      <c r="AC75" s="1036"/>
      <c r="AD75" s="1389"/>
      <c r="AE75" s="1389"/>
      <c r="AF75" s="39"/>
      <c r="AG75" s="39"/>
      <c r="AH75" s="1036"/>
      <c r="AI75" s="1025"/>
      <c r="AJ75" s="1025"/>
    </row>
    <row r="76" spans="2:36" ht="51" x14ac:dyDescent="0.2">
      <c r="B76" s="1046"/>
      <c r="C76" s="1046"/>
      <c r="D76" s="82"/>
      <c r="E76" s="1024"/>
      <c r="F76" s="82"/>
      <c r="G76" s="1108"/>
      <c r="H76" s="39"/>
      <c r="I76" s="1108"/>
      <c r="J76" s="1108"/>
      <c r="K76" s="1108"/>
      <c r="L76" s="1024"/>
      <c r="M76" s="1024"/>
      <c r="N76" s="39"/>
      <c r="O76" s="39"/>
      <c r="P76" s="39"/>
      <c r="Q76" s="40" t="s">
        <v>1160</v>
      </c>
      <c r="R76" s="39"/>
      <c r="S76" s="39"/>
      <c r="T76" s="39"/>
      <c r="U76" s="39"/>
      <c r="V76" s="39"/>
      <c r="W76" s="1385"/>
      <c r="X76" s="39"/>
      <c r="Y76" s="39"/>
      <c r="Z76" s="1388"/>
      <c r="AA76" s="1037"/>
      <c r="AB76" s="1037"/>
      <c r="AC76" s="1037"/>
      <c r="AD76" s="1382"/>
      <c r="AE76" s="1382"/>
      <c r="AF76" s="39"/>
      <c r="AG76" s="39"/>
      <c r="AH76" s="1037"/>
      <c r="AI76" s="1024"/>
      <c r="AJ76" s="1024"/>
    </row>
    <row r="77" spans="2:36" ht="38.25" x14ac:dyDescent="0.2">
      <c r="B77" s="95" t="s">
        <v>429</v>
      </c>
      <c r="C77" s="100" t="s">
        <v>428</v>
      </c>
      <c r="D77" s="82"/>
      <c r="E77" s="39" t="s">
        <v>427</v>
      </c>
      <c r="F77" s="82"/>
      <c r="G77" s="92" t="s">
        <v>433</v>
      </c>
      <c r="H77" s="39"/>
      <c r="I77" s="79" t="s">
        <v>21</v>
      </c>
      <c r="J77" s="79">
        <v>0</v>
      </c>
      <c r="K77" s="79">
        <v>1</v>
      </c>
      <c r="L77" s="84" t="s">
        <v>941</v>
      </c>
      <c r="M77" s="71" t="s">
        <v>995</v>
      </c>
      <c r="N77" s="39"/>
      <c r="O77" s="39"/>
      <c r="P77" s="39"/>
      <c r="Q77" s="39" t="s">
        <v>1161</v>
      </c>
      <c r="R77" s="39"/>
      <c r="S77" s="39"/>
      <c r="T77" s="39"/>
      <c r="U77" s="39"/>
      <c r="V77" s="39"/>
      <c r="W77" s="81"/>
      <c r="X77" s="39"/>
      <c r="Y77" s="39"/>
      <c r="Z77" s="39" t="s">
        <v>949</v>
      </c>
      <c r="AA77" s="39" t="s">
        <v>949</v>
      </c>
      <c r="AB77" s="39" t="s">
        <v>949</v>
      </c>
      <c r="AC77" s="39" t="s">
        <v>949</v>
      </c>
      <c r="AD77" s="103">
        <v>0</v>
      </c>
      <c r="AE77" s="103">
        <v>0</v>
      </c>
      <c r="AF77" s="39"/>
      <c r="AG77" s="39"/>
      <c r="AH77" s="71" t="s">
        <v>30</v>
      </c>
      <c r="AI77" s="39" t="s">
        <v>1050</v>
      </c>
      <c r="AJ77" s="39" t="s">
        <v>1162</v>
      </c>
    </row>
    <row r="78" spans="2:36" ht="89.25" x14ac:dyDescent="0.2">
      <c r="B78" s="95" t="s">
        <v>429</v>
      </c>
      <c r="C78" s="100" t="s">
        <v>428</v>
      </c>
      <c r="D78" s="82"/>
      <c r="E78" s="39" t="s">
        <v>427</v>
      </c>
      <c r="F78" s="82"/>
      <c r="G78" s="92" t="s">
        <v>432</v>
      </c>
      <c r="H78" s="39"/>
      <c r="I78" s="79" t="s">
        <v>21</v>
      </c>
      <c r="J78" s="79">
        <v>0</v>
      </c>
      <c r="K78" s="79">
        <v>1</v>
      </c>
      <c r="L78" s="84" t="s">
        <v>941</v>
      </c>
      <c r="M78" s="84">
        <v>1</v>
      </c>
      <c r="N78" s="39"/>
      <c r="O78" s="39"/>
      <c r="P78" s="39"/>
      <c r="Q78" s="39" t="s">
        <v>1163</v>
      </c>
      <c r="R78" s="39"/>
      <c r="S78" s="39"/>
      <c r="T78" s="39"/>
      <c r="U78" s="39"/>
      <c r="V78" s="39"/>
      <c r="W78" s="81" t="s">
        <v>948</v>
      </c>
      <c r="X78" s="39"/>
      <c r="Y78" s="39"/>
      <c r="Z78" s="96" t="s">
        <v>1046</v>
      </c>
      <c r="AA78" s="40" t="s">
        <v>1047</v>
      </c>
      <c r="AB78" s="40" t="s">
        <v>1048</v>
      </c>
      <c r="AC78" s="40" t="s">
        <v>1049</v>
      </c>
      <c r="AD78" s="97">
        <v>160000000</v>
      </c>
      <c r="AE78" s="97">
        <v>201294791</v>
      </c>
      <c r="AF78" s="39"/>
      <c r="AG78" s="39"/>
      <c r="AH78" s="71" t="s">
        <v>30</v>
      </c>
      <c r="AI78" s="39" t="s">
        <v>1164</v>
      </c>
      <c r="AJ78" s="39" t="s">
        <v>1051</v>
      </c>
    </row>
    <row r="79" spans="2:36" ht="102" x14ac:dyDescent="0.2">
      <c r="B79" s="95" t="s">
        <v>429</v>
      </c>
      <c r="C79" s="100" t="s">
        <v>428</v>
      </c>
      <c r="D79" s="82"/>
      <c r="E79" s="39" t="s">
        <v>427</v>
      </c>
      <c r="F79" s="82"/>
      <c r="G79" s="92" t="s">
        <v>431</v>
      </c>
      <c r="H79" s="39"/>
      <c r="I79" s="79" t="s">
        <v>21</v>
      </c>
      <c r="J79" s="79">
        <v>4</v>
      </c>
      <c r="K79" s="79">
        <v>4</v>
      </c>
      <c r="L79" s="84" t="s">
        <v>941</v>
      </c>
      <c r="M79" s="84">
        <v>1</v>
      </c>
      <c r="N79" s="39"/>
      <c r="O79" s="39"/>
      <c r="P79" s="39"/>
      <c r="Q79" s="40" t="s">
        <v>1165</v>
      </c>
      <c r="R79" s="39"/>
      <c r="S79" s="39"/>
      <c r="T79" s="39"/>
      <c r="U79" s="39"/>
      <c r="V79" s="39"/>
      <c r="W79" s="81" t="s">
        <v>948</v>
      </c>
      <c r="X79" s="39"/>
      <c r="Y79" s="39"/>
      <c r="Z79" s="40" t="s">
        <v>1166</v>
      </c>
      <c r="AA79" s="40" t="s">
        <v>1167</v>
      </c>
      <c r="AB79" s="104" t="s">
        <v>1168</v>
      </c>
      <c r="AC79" s="101" t="s">
        <v>1169</v>
      </c>
      <c r="AD79" s="103">
        <v>1500000000</v>
      </c>
      <c r="AE79" s="103">
        <v>439666666</v>
      </c>
      <c r="AF79" s="39"/>
      <c r="AG79" s="39"/>
      <c r="AH79" s="71" t="s">
        <v>30</v>
      </c>
      <c r="AI79" s="39" t="s">
        <v>1061</v>
      </c>
      <c r="AJ79" s="39" t="s">
        <v>1170</v>
      </c>
    </row>
    <row r="80" spans="2:36" ht="89.25" x14ac:dyDescent="0.2">
      <c r="B80" s="95" t="s">
        <v>429</v>
      </c>
      <c r="C80" s="100" t="s">
        <v>428</v>
      </c>
      <c r="D80" s="82"/>
      <c r="E80" s="39" t="s">
        <v>427</v>
      </c>
      <c r="F80" s="82"/>
      <c r="G80" s="92" t="s">
        <v>430</v>
      </c>
      <c r="H80" s="39"/>
      <c r="I80" s="79" t="s">
        <v>21</v>
      </c>
      <c r="J80" s="79">
        <v>128</v>
      </c>
      <c r="K80" s="79">
        <v>72</v>
      </c>
      <c r="L80" s="84" t="s">
        <v>940</v>
      </c>
      <c r="M80" s="84">
        <v>18</v>
      </c>
      <c r="N80" s="39"/>
      <c r="O80" s="39"/>
      <c r="P80" s="39"/>
      <c r="Q80" s="40" t="s">
        <v>1171</v>
      </c>
      <c r="R80" s="39"/>
      <c r="S80" s="39"/>
      <c r="T80" s="39"/>
      <c r="U80" s="39"/>
      <c r="V80" s="39"/>
      <c r="W80" s="81" t="s">
        <v>948</v>
      </c>
      <c r="X80" s="39"/>
      <c r="Y80" s="39"/>
      <c r="Z80" s="96" t="s">
        <v>1046</v>
      </c>
      <c r="AA80" s="40" t="s">
        <v>1047</v>
      </c>
      <c r="AB80" s="40" t="s">
        <v>1048</v>
      </c>
      <c r="AC80" s="40" t="s">
        <v>1049</v>
      </c>
      <c r="AD80" s="97">
        <v>159109154</v>
      </c>
      <c r="AE80" s="97">
        <v>201294791</v>
      </c>
      <c r="AF80" s="39"/>
      <c r="AG80" s="39"/>
      <c r="AH80" s="71" t="s">
        <v>30</v>
      </c>
      <c r="AI80" s="39" t="s">
        <v>1109</v>
      </c>
      <c r="AJ80" s="39" t="s">
        <v>1051</v>
      </c>
    </row>
    <row r="81" spans="2:36" ht="89.25" x14ac:dyDescent="0.2">
      <c r="B81" s="95" t="s">
        <v>429</v>
      </c>
      <c r="C81" s="100" t="s">
        <v>428</v>
      </c>
      <c r="D81" s="82"/>
      <c r="E81" s="39" t="s">
        <v>427</v>
      </c>
      <c r="F81" s="82"/>
      <c r="G81" s="92" t="s">
        <v>426</v>
      </c>
      <c r="H81" s="39"/>
      <c r="I81" s="79" t="s">
        <v>21</v>
      </c>
      <c r="J81" s="79">
        <v>96</v>
      </c>
      <c r="K81" s="79">
        <v>54</v>
      </c>
      <c r="L81" s="84" t="s">
        <v>941</v>
      </c>
      <c r="M81" s="84">
        <v>13</v>
      </c>
      <c r="N81" s="39"/>
      <c r="O81" s="39"/>
      <c r="P81" s="39"/>
      <c r="Q81" s="40" t="s">
        <v>1172</v>
      </c>
      <c r="R81" s="39"/>
      <c r="S81" s="39"/>
      <c r="T81" s="39"/>
      <c r="U81" s="39"/>
      <c r="V81" s="39"/>
      <c r="W81" s="81" t="s">
        <v>948</v>
      </c>
      <c r="X81" s="39"/>
      <c r="Y81" s="39"/>
      <c r="Z81" s="96" t="s">
        <v>1046</v>
      </c>
      <c r="AA81" s="40" t="s">
        <v>1047</v>
      </c>
      <c r="AB81" s="40" t="s">
        <v>1048</v>
      </c>
      <c r="AC81" s="40" t="s">
        <v>1049</v>
      </c>
      <c r="AD81" s="97">
        <v>150000000</v>
      </c>
      <c r="AE81" s="97">
        <v>201294791</v>
      </c>
      <c r="AF81" s="39"/>
      <c r="AG81" s="39"/>
      <c r="AH81" s="71" t="s">
        <v>30</v>
      </c>
      <c r="AI81" s="39" t="s">
        <v>1109</v>
      </c>
      <c r="AJ81" s="39" t="s">
        <v>1051</v>
      </c>
    </row>
    <row r="82" spans="2:36" ht="51" x14ac:dyDescent="0.2">
      <c r="B82" s="1044" t="s">
        <v>39</v>
      </c>
      <c r="C82" s="1044" t="s">
        <v>38</v>
      </c>
      <c r="D82" s="82"/>
      <c r="E82" s="1400" t="s">
        <v>547</v>
      </c>
      <c r="F82" s="82"/>
      <c r="G82" s="1308" t="s">
        <v>42</v>
      </c>
      <c r="H82" s="1023"/>
      <c r="I82" s="1308" t="s">
        <v>21</v>
      </c>
      <c r="J82" s="1308">
        <v>0</v>
      </c>
      <c r="K82" s="1308">
        <v>1</v>
      </c>
      <c r="L82" s="1023" t="s">
        <v>941</v>
      </c>
      <c r="M82" s="1023">
        <v>1</v>
      </c>
      <c r="N82" s="39"/>
      <c r="O82" s="39"/>
      <c r="P82" s="39"/>
      <c r="Q82" s="40" t="s">
        <v>1173</v>
      </c>
      <c r="R82" s="39"/>
      <c r="S82" s="39"/>
      <c r="T82" s="39"/>
      <c r="U82" s="39"/>
      <c r="V82" s="39"/>
      <c r="W82" s="1383" t="s">
        <v>948</v>
      </c>
      <c r="X82" s="39"/>
      <c r="Y82" s="39"/>
      <c r="Z82" s="1386" t="s">
        <v>1046</v>
      </c>
      <c r="AA82" s="1035" t="s">
        <v>1047</v>
      </c>
      <c r="AB82" s="1035" t="s">
        <v>1048</v>
      </c>
      <c r="AC82" s="1035" t="s">
        <v>1049</v>
      </c>
      <c r="AD82" s="1381">
        <v>157000000</v>
      </c>
      <c r="AE82" s="1381">
        <v>201294791</v>
      </c>
      <c r="AF82" s="39"/>
      <c r="AG82" s="39"/>
      <c r="AH82" s="1035" t="s">
        <v>30</v>
      </c>
      <c r="AI82" s="1023" t="s">
        <v>1174</v>
      </c>
      <c r="AJ82" s="1023" t="s">
        <v>1051</v>
      </c>
    </row>
    <row r="83" spans="2:36" ht="38.25" x14ac:dyDescent="0.2">
      <c r="B83" s="1046"/>
      <c r="C83" s="1046"/>
      <c r="D83" s="82"/>
      <c r="E83" s="1402"/>
      <c r="F83" s="82"/>
      <c r="G83" s="1309"/>
      <c r="H83" s="1024"/>
      <c r="I83" s="1309"/>
      <c r="J83" s="1309"/>
      <c r="K83" s="1309"/>
      <c r="L83" s="1024"/>
      <c r="M83" s="1024"/>
      <c r="N83" s="39"/>
      <c r="O83" s="39"/>
      <c r="P83" s="39"/>
      <c r="Q83" s="40" t="s">
        <v>1175</v>
      </c>
      <c r="R83" s="39"/>
      <c r="S83" s="39"/>
      <c r="T83" s="39"/>
      <c r="U83" s="39"/>
      <c r="V83" s="39"/>
      <c r="W83" s="1385"/>
      <c r="X83" s="39"/>
      <c r="Y83" s="39"/>
      <c r="Z83" s="1388"/>
      <c r="AA83" s="1037"/>
      <c r="AB83" s="1037"/>
      <c r="AC83" s="1037"/>
      <c r="AD83" s="1382"/>
      <c r="AE83" s="1382"/>
      <c r="AF83" s="39"/>
      <c r="AG83" s="39"/>
      <c r="AH83" s="1037"/>
      <c r="AI83" s="1024"/>
      <c r="AJ83" s="1024"/>
    </row>
    <row r="84" spans="2:36" ht="38.25" x14ac:dyDescent="0.2">
      <c r="B84" s="95" t="s">
        <v>25</v>
      </c>
      <c r="C84" s="105" t="s">
        <v>24</v>
      </c>
      <c r="D84" s="82"/>
      <c r="E84" s="86" t="s">
        <v>23</v>
      </c>
      <c r="F84" s="82"/>
      <c r="G84" s="92" t="s">
        <v>32</v>
      </c>
      <c r="H84" s="39"/>
      <c r="I84" s="79" t="s">
        <v>21</v>
      </c>
      <c r="J84" s="79">
        <v>0</v>
      </c>
      <c r="K84" s="79">
        <v>1</v>
      </c>
      <c r="L84" s="84" t="s">
        <v>941</v>
      </c>
      <c r="M84" s="71" t="s">
        <v>995</v>
      </c>
      <c r="N84" s="39"/>
      <c r="O84" s="39"/>
      <c r="P84" s="39"/>
      <c r="Q84" s="39" t="s">
        <v>1176</v>
      </c>
      <c r="R84" s="39"/>
      <c r="S84" s="39"/>
      <c r="T84" s="39"/>
      <c r="U84" s="39"/>
      <c r="V84" s="39"/>
      <c r="W84" s="81"/>
      <c r="X84" s="39"/>
      <c r="Y84" s="39"/>
      <c r="Z84" s="39"/>
      <c r="AA84" s="39"/>
      <c r="AB84" s="39"/>
      <c r="AC84" s="39"/>
      <c r="AD84" s="103"/>
      <c r="AE84" s="103"/>
      <c r="AF84" s="39"/>
      <c r="AG84" s="39"/>
      <c r="AH84" s="71" t="s">
        <v>30</v>
      </c>
      <c r="AI84" s="39" t="s">
        <v>1050</v>
      </c>
      <c r="AJ84" s="39" t="s">
        <v>1177</v>
      </c>
    </row>
    <row r="85" spans="2:36" ht="38.25" x14ac:dyDescent="0.2">
      <c r="B85" s="95" t="s">
        <v>25</v>
      </c>
      <c r="C85" s="105" t="s">
        <v>24</v>
      </c>
      <c r="D85" s="82"/>
      <c r="E85" s="86" t="s">
        <v>23</v>
      </c>
      <c r="F85" s="82"/>
      <c r="G85" s="92" t="s">
        <v>31</v>
      </c>
      <c r="H85" s="39"/>
      <c r="I85" s="79" t="s">
        <v>21</v>
      </c>
      <c r="J85" s="79">
        <v>0</v>
      </c>
      <c r="K85" s="79">
        <v>1</v>
      </c>
      <c r="L85" s="84" t="s">
        <v>941</v>
      </c>
      <c r="M85" s="71" t="s">
        <v>995</v>
      </c>
      <c r="N85" s="39"/>
      <c r="O85" s="39"/>
      <c r="P85" s="39"/>
      <c r="Q85" s="39" t="s">
        <v>1176</v>
      </c>
      <c r="R85" s="39"/>
      <c r="S85" s="39"/>
      <c r="T85" s="39"/>
      <c r="U85" s="39"/>
      <c r="V85" s="39"/>
      <c r="W85" s="81"/>
      <c r="X85" s="39"/>
      <c r="Y85" s="39"/>
      <c r="Z85" s="39"/>
      <c r="AA85" s="39"/>
      <c r="AB85" s="39"/>
      <c r="AC85" s="39"/>
      <c r="AD85" s="103"/>
      <c r="AE85" s="103"/>
      <c r="AF85" s="39"/>
      <c r="AG85" s="39"/>
      <c r="AH85" s="71" t="s">
        <v>30</v>
      </c>
      <c r="AI85" s="39" t="s">
        <v>1050</v>
      </c>
      <c r="AJ85" s="39" t="s">
        <v>1177</v>
      </c>
    </row>
  </sheetData>
  <sheetProtection selectLockedCells="1" selectUnlockedCells="1"/>
  <autoFilter ref="A8:BE8" xr:uid="{00000000-0009-0000-0000-00000F000000}"/>
  <mergeCells count="510">
    <mergeCell ref="AH82:AH83"/>
    <mergeCell ref="AI82:AI83"/>
    <mergeCell ref="AJ82:AJ83"/>
    <mergeCell ref="AA82:AA83"/>
    <mergeCell ref="AB82:AB83"/>
    <mergeCell ref="AC82:AC83"/>
    <mergeCell ref="AD82:AD83"/>
    <mergeCell ref="AE82:AE83"/>
    <mergeCell ref="AE74:AE76"/>
    <mergeCell ref="AH74:AH76"/>
    <mergeCell ref="AI74:AI76"/>
    <mergeCell ref="AJ74:AJ76"/>
    <mergeCell ref="B82:B83"/>
    <mergeCell ref="C82:C83"/>
    <mergeCell ref="E82:E83"/>
    <mergeCell ref="G82:G83"/>
    <mergeCell ref="H82:H83"/>
    <mergeCell ref="I82:I83"/>
    <mergeCell ref="J82:J83"/>
    <mergeCell ref="K82:K83"/>
    <mergeCell ref="L82:L83"/>
    <mergeCell ref="M82:M83"/>
    <mergeCell ref="W82:W83"/>
    <mergeCell ref="Z82:Z83"/>
    <mergeCell ref="Z74:Z76"/>
    <mergeCell ref="AA74:AA76"/>
    <mergeCell ref="AB74:AB76"/>
    <mergeCell ref="AC74:AC76"/>
    <mergeCell ref="AD74:AD76"/>
    <mergeCell ref="J74:J76"/>
    <mergeCell ref="K74:K76"/>
    <mergeCell ref="L74:L76"/>
    <mergeCell ref="M74:M76"/>
    <mergeCell ref="W74:W76"/>
    <mergeCell ref="B74:B76"/>
    <mergeCell ref="C74:C76"/>
    <mergeCell ref="E74:E76"/>
    <mergeCell ref="G74:G76"/>
    <mergeCell ref="I74:I76"/>
    <mergeCell ref="AD70:AD71"/>
    <mergeCell ref="AE70:AE71"/>
    <mergeCell ref="AH70:AH71"/>
    <mergeCell ref="AI70:AI71"/>
    <mergeCell ref="B70:B71"/>
    <mergeCell ref="C70:C71"/>
    <mergeCell ref="E70:E71"/>
    <mergeCell ref="G70:G71"/>
    <mergeCell ref="I70:I71"/>
    <mergeCell ref="N70:N71"/>
    <mergeCell ref="AJ70:AJ71"/>
    <mergeCell ref="W70:W71"/>
    <mergeCell ref="Z70:Z71"/>
    <mergeCell ref="AA70:AA71"/>
    <mergeCell ref="AB70:AB71"/>
    <mergeCell ref="AC70:AC71"/>
    <mergeCell ref="J70:J71"/>
    <mergeCell ref="K70:K71"/>
    <mergeCell ref="L70:L71"/>
    <mergeCell ref="M70:M71"/>
    <mergeCell ref="AD68:AD69"/>
    <mergeCell ref="AE68:AE69"/>
    <mergeCell ref="AH68:AH69"/>
    <mergeCell ref="AI68:AI69"/>
    <mergeCell ref="AJ68:AJ69"/>
    <mergeCell ref="AI65:AI66"/>
    <mergeCell ref="AJ65:AJ66"/>
    <mergeCell ref="B68:B69"/>
    <mergeCell ref="C68:C69"/>
    <mergeCell ref="E68:E69"/>
    <mergeCell ref="G68:G69"/>
    <mergeCell ref="I68:I69"/>
    <mergeCell ref="J68:J69"/>
    <mergeCell ref="K68:K69"/>
    <mergeCell ref="L68:L69"/>
    <mergeCell ref="M68:M69"/>
    <mergeCell ref="W68:W69"/>
    <mergeCell ref="Z68:Z69"/>
    <mergeCell ref="AA68:AA69"/>
    <mergeCell ref="AB68:AB69"/>
    <mergeCell ref="AC68:AC69"/>
    <mergeCell ref="AB65:AB66"/>
    <mergeCell ref="AC65:AC66"/>
    <mergeCell ref="AD65:AD66"/>
    <mergeCell ref="AE65:AE66"/>
    <mergeCell ref="AH65:AH66"/>
    <mergeCell ref="AE62:AE64"/>
    <mergeCell ref="AH62:AH64"/>
    <mergeCell ref="AI62:AI64"/>
    <mergeCell ref="AJ62:AJ64"/>
    <mergeCell ref="B65:B66"/>
    <mergeCell ref="C65:C66"/>
    <mergeCell ref="E65:E66"/>
    <mergeCell ref="G65:G66"/>
    <mergeCell ref="I65:I66"/>
    <mergeCell ref="J65:J66"/>
    <mergeCell ref="K65:K66"/>
    <mergeCell ref="L65:L66"/>
    <mergeCell ref="M65:M66"/>
    <mergeCell ref="W65:W66"/>
    <mergeCell ref="Z65:Z66"/>
    <mergeCell ref="AA65:AA66"/>
    <mergeCell ref="Z62:Z64"/>
    <mergeCell ref="AA62:AA64"/>
    <mergeCell ref="AB62:AB64"/>
    <mergeCell ref="AC62:AC64"/>
    <mergeCell ref="AD62:AD64"/>
    <mergeCell ref="J62:J64"/>
    <mergeCell ref="K62:K64"/>
    <mergeCell ref="L62:L64"/>
    <mergeCell ref="M62:M64"/>
    <mergeCell ref="W62:W64"/>
    <mergeCell ref="B62:B64"/>
    <mergeCell ref="C62:C64"/>
    <mergeCell ref="E62:E64"/>
    <mergeCell ref="G62:G64"/>
    <mergeCell ref="I62:I64"/>
    <mergeCell ref="AD60:AD61"/>
    <mergeCell ref="AE60:AE61"/>
    <mergeCell ref="AH60:AH61"/>
    <mergeCell ref="AI60:AI61"/>
    <mergeCell ref="AJ60:AJ61"/>
    <mergeCell ref="AI57:AI59"/>
    <mergeCell ref="AJ57:AJ59"/>
    <mergeCell ref="B60:B61"/>
    <mergeCell ref="C60:C61"/>
    <mergeCell ref="E60:E61"/>
    <mergeCell ref="G60:G61"/>
    <mergeCell ref="I60:I61"/>
    <mergeCell ref="J60:J61"/>
    <mergeCell ref="K60:K61"/>
    <mergeCell ref="L60:L61"/>
    <mergeCell ref="M60:M61"/>
    <mergeCell ref="W60:W61"/>
    <mergeCell ref="Z60:Z61"/>
    <mergeCell ref="AA60:AA61"/>
    <mergeCell ref="AB60:AB61"/>
    <mergeCell ref="AC60:AC61"/>
    <mergeCell ref="AB57:AB59"/>
    <mergeCell ref="AC57:AC59"/>
    <mergeCell ref="AD57:AD59"/>
    <mergeCell ref="AE57:AE59"/>
    <mergeCell ref="AH57:AH59"/>
    <mergeCell ref="AE55:AE56"/>
    <mergeCell ref="AH55:AH56"/>
    <mergeCell ref="AI55:AI56"/>
    <mergeCell ref="AJ55:AJ56"/>
    <mergeCell ref="B57:B59"/>
    <mergeCell ref="C57:C59"/>
    <mergeCell ref="E57:E59"/>
    <mergeCell ref="G57:G59"/>
    <mergeCell ref="I57:I59"/>
    <mergeCell ref="J57:J59"/>
    <mergeCell ref="K57:K59"/>
    <mergeCell ref="L57:L59"/>
    <mergeCell ref="M57:M59"/>
    <mergeCell ref="W57:W59"/>
    <mergeCell ref="Z57:Z59"/>
    <mergeCell ref="AA57:AA59"/>
    <mergeCell ref="Z55:Z56"/>
    <mergeCell ref="AA55:AA56"/>
    <mergeCell ref="AB55:AB56"/>
    <mergeCell ref="AC55:AC56"/>
    <mergeCell ref="AD55:AD56"/>
    <mergeCell ref="J55:J56"/>
    <mergeCell ref="K55:K56"/>
    <mergeCell ref="L55:L56"/>
    <mergeCell ref="M55:M56"/>
    <mergeCell ref="W55:W56"/>
    <mergeCell ref="B55:B56"/>
    <mergeCell ref="C55:C56"/>
    <mergeCell ref="E55:E56"/>
    <mergeCell ref="G55:G56"/>
    <mergeCell ref="I55:I56"/>
    <mergeCell ref="AD51:AD53"/>
    <mergeCell ref="AE51:AE53"/>
    <mergeCell ref="AH51:AH53"/>
    <mergeCell ref="AI51:AI53"/>
    <mergeCell ref="AJ51:AJ53"/>
    <mergeCell ref="AI49:AI50"/>
    <mergeCell ref="AJ49:AJ50"/>
    <mergeCell ref="B51:B53"/>
    <mergeCell ref="C51:C53"/>
    <mergeCell ref="E51:E53"/>
    <mergeCell ref="G51:G53"/>
    <mergeCell ref="I51:I53"/>
    <mergeCell ref="J51:J53"/>
    <mergeCell ref="K51:K53"/>
    <mergeCell ref="L51:L53"/>
    <mergeCell ref="M51:M53"/>
    <mergeCell ref="W51:W53"/>
    <mergeCell ref="Z51:Z53"/>
    <mergeCell ref="AA51:AA53"/>
    <mergeCell ref="AB51:AB53"/>
    <mergeCell ref="AC51:AC53"/>
    <mergeCell ref="AB49:AB50"/>
    <mergeCell ref="AC49:AC50"/>
    <mergeCell ref="AD49:AD50"/>
    <mergeCell ref="AE49:AE50"/>
    <mergeCell ref="AH49:AH50"/>
    <mergeCell ref="AE46:AE48"/>
    <mergeCell ref="AH46:AH48"/>
    <mergeCell ref="AI46:AI48"/>
    <mergeCell ref="AJ46:AJ48"/>
    <mergeCell ref="B49:B50"/>
    <mergeCell ref="C49:C50"/>
    <mergeCell ref="E49:E50"/>
    <mergeCell ref="G49:G50"/>
    <mergeCell ref="I49:I50"/>
    <mergeCell ref="J49:J50"/>
    <mergeCell ref="K49:K50"/>
    <mergeCell ref="L49:L50"/>
    <mergeCell ref="M49:M50"/>
    <mergeCell ref="W49:W50"/>
    <mergeCell ref="Z49:Z50"/>
    <mergeCell ref="AA49:AA50"/>
    <mergeCell ref="AJ44:AJ45"/>
    <mergeCell ref="B46:B48"/>
    <mergeCell ref="C46:C48"/>
    <mergeCell ref="E46:E48"/>
    <mergeCell ref="G46:G48"/>
    <mergeCell ref="I46:I48"/>
    <mergeCell ref="J46:J48"/>
    <mergeCell ref="K46:K48"/>
    <mergeCell ref="L46:L48"/>
    <mergeCell ref="M46:M48"/>
    <mergeCell ref="W46:W48"/>
    <mergeCell ref="Z46:Z48"/>
    <mergeCell ref="AA46:AA48"/>
    <mergeCell ref="AB46:AB48"/>
    <mergeCell ref="AC46:AC48"/>
    <mergeCell ref="AD46:AD48"/>
    <mergeCell ref="AC44:AC45"/>
    <mergeCell ref="AD44:AD45"/>
    <mergeCell ref="AE44:AE45"/>
    <mergeCell ref="AH44:AH45"/>
    <mergeCell ref="AI44:AI45"/>
    <mergeCell ref="W44:W45"/>
    <mergeCell ref="Z44:Z45"/>
    <mergeCell ref="AA44:AA45"/>
    <mergeCell ref="AB44:AB45"/>
    <mergeCell ref="AA42:AA43"/>
    <mergeCell ref="AB42:AB43"/>
    <mergeCell ref="AC42:AC43"/>
    <mergeCell ref="AD42:AD43"/>
    <mergeCell ref="AE42:AE43"/>
    <mergeCell ref="B44:B45"/>
    <mergeCell ref="C44:C45"/>
    <mergeCell ref="E44:E45"/>
    <mergeCell ref="G44:G45"/>
    <mergeCell ref="I44:I45"/>
    <mergeCell ref="J44:J45"/>
    <mergeCell ref="K44:K45"/>
    <mergeCell ref="L44:L45"/>
    <mergeCell ref="M44:M45"/>
    <mergeCell ref="AI38:AI40"/>
    <mergeCell ref="AJ38:AJ40"/>
    <mergeCell ref="B42:B43"/>
    <mergeCell ref="C42:C43"/>
    <mergeCell ref="D42:D43"/>
    <mergeCell ref="E42:E43"/>
    <mergeCell ref="F42:F43"/>
    <mergeCell ref="G42:G43"/>
    <mergeCell ref="H42:H43"/>
    <mergeCell ref="I42:I43"/>
    <mergeCell ref="J42:J43"/>
    <mergeCell ref="K42:K43"/>
    <mergeCell ref="L42:L43"/>
    <mergeCell ref="M42:M43"/>
    <mergeCell ref="W42:W43"/>
    <mergeCell ref="Z42:Z43"/>
    <mergeCell ref="AB38:AB40"/>
    <mergeCell ref="AC38:AC40"/>
    <mergeCell ref="AD38:AD40"/>
    <mergeCell ref="AE38:AE40"/>
    <mergeCell ref="AH38:AH40"/>
    <mergeCell ref="AH42:AH43"/>
    <mergeCell ref="AI42:AI43"/>
    <mergeCell ref="AJ42:AJ43"/>
    <mergeCell ref="AJ35:AJ37"/>
    <mergeCell ref="B38:B40"/>
    <mergeCell ref="C38:C40"/>
    <mergeCell ref="D38:D40"/>
    <mergeCell ref="E38:E40"/>
    <mergeCell ref="F38:F40"/>
    <mergeCell ref="G38:G40"/>
    <mergeCell ref="H38:H40"/>
    <mergeCell ref="I38:I40"/>
    <mergeCell ref="J38:J40"/>
    <mergeCell ref="K38:K40"/>
    <mergeCell ref="L38:L40"/>
    <mergeCell ref="M38:M40"/>
    <mergeCell ref="W38:W40"/>
    <mergeCell ref="Z38:Z40"/>
    <mergeCell ref="AA38:AA40"/>
    <mergeCell ref="AC35:AC37"/>
    <mergeCell ref="AD35:AD37"/>
    <mergeCell ref="AE35:AE37"/>
    <mergeCell ref="AH35:AH37"/>
    <mergeCell ref="AI35:AI37"/>
    <mergeCell ref="P35:P37"/>
    <mergeCell ref="W35:W37"/>
    <mergeCell ref="Z35:Z37"/>
    <mergeCell ref="AA35:AA37"/>
    <mergeCell ref="AB35:AB37"/>
    <mergeCell ref="AI31:AI34"/>
    <mergeCell ref="AJ31:AJ34"/>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AB31:AB34"/>
    <mergeCell ref="AC31:AC34"/>
    <mergeCell ref="AD31:AD34"/>
    <mergeCell ref="AE31:AE34"/>
    <mergeCell ref="AH31:AH34"/>
    <mergeCell ref="W31:W34"/>
    <mergeCell ref="X31:X34"/>
    <mergeCell ref="Y31:Y34"/>
    <mergeCell ref="Z31:Z34"/>
    <mergeCell ref="AA31:AA34"/>
    <mergeCell ref="AJ29:AJ30"/>
    <mergeCell ref="B31:B34"/>
    <mergeCell ref="C31:C34"/>
    <mergeCell ref="D31:D34"/>
    <mergeCell ref="E31:E34"/>
    <mergeCell ref="F31:F34"/>
    <mergeCell ref="G31:G34"/>
    <mergeCell ref="H31:H34"/>
    <mergeCell ref="I31:I34"/>
    <mergeCell ref="J31:J34"/>
    <mergeCell ref="K31:K34"/>
    <mergeCell ref="L31:L34"/>
    <mergeCell ref="M31:M34"/>
    <mergeCell ref="N31:N34"/>
    <mergeCell ref="O31:O34"/>
    <mergeCell ref="P31:P34"/>
    <mergeCell ref="AC29:AC30"/>
    <mergeCell ref="AD29:AD30"/>
    <mergeCell ref="AE29:AE30"/>
    <mergeCell ref="AH29:AH30"/>
    <mergeCell ref="AI29:AI30"/>
    <mergeCell ref="P29:P30"/>
    <mergeCell ref="W29:W30"/>
    <mergeCell ref="Z29:Z30"/>
    <mergeCell ref="AA29:AA30"/>
    <mergeCell ref="AB29:AB30"/>
    <mergeCell ref="AI23:AI27"/>
    <mergeCell ref="AJ23:AJ27"/>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AD23:AD27"/>
    <mergeCell ref="AE23:AE27"/>
    <mergeCell ref="AF23:AF27"/>
    <mergeCell ref="AG23:AG27"/>
    <mergeCell ref="AH23:AH27"/>
    <mergeCell ref="Y23:Y27"/>
    <mergeCell ref="Z23:Z27"/>
    <mergeCell ref="AA23:AA27"/>
    <mergeCell ref="AB23:AB27"/>
    <mergeCell ref="AC23:AC27"/>
    <mergeCell ref="N23:N27"/>
    <mergeCell ref="O23:O27"/>
    <mergeCell ref="P23:P27"/>
    <mergeCell ref="W23:W27"/>
    <mergeCell ref="X23:X27"/>
    <mergeCell ref="AG16:AG19"/>
    <mergeCell ref="AH16:AH19"/>
    <mergeCell ref="AI16:AI19"/>
    <mergeCell ref="AJ16:AJ19"/>
    <mergeCell ref="B23:B27"/>
    <mergeCell ref="C23:C27"/>
    <mergeCell ref="D23:D27"/>
    <mergeCell ref="E23:E27"/>
    <mergeCell ref="F23:F27"/>
    <mergeCell ref="G23:G27"/>
    <mergeCell ref="H23:H27"/>
    <mergeCell ref="I23:I27"/>
    <mergeCell ref="J23:J27"/>
    <mergeCell ref="K23:K27"/>
    <mergeCell ref="L23:L27"/>
    <mergeCell ref="M23:M27"/>
    <mergeCell ref="AB16:AB19"/>
    <mergeCell ref="AC16:AC19"/>
    <mergeCell ref="AD16:AD19"/>
    <mergeCell ref="AE16:AE19"/>
    <mergeCell ref="AF16:AF19"/>
    <mergeCell ref="O16:O19"/>
    <mergeCell ref="P16:P19"/>
    <mergeCell ref="W16:W19"/>
    <mergeCell ref="Z16:Z19"/>
    <mergeCell ref="AA16:AA19"/>
    <mergeCell ref="AH13:AH15"/>
    <mergeCell ref="AI13:AI15"/>
    <mergeCell ref="AJ13:AJ15"/>
    <mergeCell ref="B16:B19"/>
    <mergeCell ref="C16:C19"/>
    <mergeCell ref="D16:D19"/>
    <mergeCell ref="E16:E19"/>
    <mergeCell ref="F16:F19"/>
    <mergeCell ref="G16:G19"/>
    <mergeCell ref="H16:H19"/>
    <mergeCell ref="I16:I19"/>
    <mergeCell ref="J16:J19"/>
    <mergeCell ref="K16:K19"/>
    <mergeCell ref="L16:L19"/>
    <mergeCell ref="M16:M19"/>
    <mergeCell ref="N16:N19"/>
    <mergeCell ref="AA13:AA15"/>
    <mergeCell ref="AB13:AB15"/>
    <mergeCell ref="AC13:AC15"/>
    <mergeCell ref="AD13:AD15"/>
    <mergeCell ref="AE13:AE15"/>
    <mergeCell ref="N13:N15"/>
    <mergeCell ref="O13:O15"/>
    <mergeCell ref="P13:P15"/>
    <mergeCell ref="W13:W15"/>
    <mergeCell ref="Z13:Z15"/>
    <mergeCell ref="AE10:AE11"/>
    <mergeCell ref="AH10:AH11"/>
    <mergeCell ref="AI10:AI11"/>
    <mergeCell ref="AJ10:AJ11"/>
    <mergeCell ref="B13:B15"/>
    <mergeCell ref="C13:C15"/>
    <mergeCell ref="D13:D15"/>
    <mergeCell ref="E13:E15"/>
    <mergeCell ref="F13:F15"/>
    <mergeCell ref="G13:G15"/>
    <mergeCell ref="H13:H15"/>
    <mergeCell ref="I13:I15"/>
    <mergeCell ref="J13:J15"/>
    <mergeCell ref="K13:K15"/>
    <mergeCell ref="L13:L15"/>
    <mergeCell ref="M13:M15"/>
    <mergeCell ref="Z10:Z11"/>
    <mergeCell ref="AA10:AA11"/>
    <mergeCell ref="AB10:AB11"/>
    <mergeCell ref="AC10:AC11"/>
    <mergeCell ref="AD10:AD11"/>
    <mergeCell ref="L10:L11"/>
    <mergeCell ref="M10:M11"/>
    <mergeCell ref="N10:N11"/>
    <mergeCell ref="O10:O11"/>
    <mergeCell ref="P10:P11"/>
    <mergeCell ref="G10:G11"/>
    <mergeCell ref="H10:H11"/>
    <mergeCell ref="I10:I11"/>
    <mergeCell ref="J10:J11"/>
    <mergeCell ref="K10:K11"/>
    <mergeCell ref="B10:B11"/>
    <mergeCell ref="C10:C11"/>
    <mergeCell ref="D10:D11"/>
    <mergeCell ref="E10:E11"/>
    <mergeCell ref="F10:F11"/>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3:AH28"/>
  <sheetViews>
    <sheetView topLeftCell="K1" zoomScale="85" zoomScaleNormal="85" workbookViewId="0">
      <selection activeCell="Y9" sqref="Y9"/>
    </sheetView>
  </sheetViews>
  <sheetFormatPr baseColWidth="10" defaultRowHeight="12.75" x14ac:dyDescent="0.2"/>
  <cols>
    <col min="1" max="1" width="11.5703125" style="1" customWidth="1"/>
    <col min="2" max="2" width="48.85546875" style="1" customWidth="1"/>
    <col min="3" max="3" width="30.85546875" style="1" customWidth="1"/>
    <col min="4" max="4" width="26.140625" style="1" customWidth="1"/>
    <col min="5" max="5" width="45.85546875" style="2" customWidth="1"/>
    <col min="6" max="6" width="16" style="2" hidden="1" customWidth="1"/>
    <col min="7" max="7" width="13.140625" style="43" customWidth="1"/>
    <col min="8" max="9" width="15.28515625" style="43" bestFit="1" customWidth="1"/>
    <col min="10" max="10" width="20.28515625" style="2" customWidth="1"/>
    <col min="11" max="11" width="27.7109375" style="2" customWidth="1"/>
    <col min="12" max="12" width="20.28515625" style="36" hidden="1" customWidth="1"/>
    <col min="13" max="13" width="17.28515625" style="2" hidden="1" customWidth="1"/>
    <col min="14" max="14" width="11.85546875" style="2" hidden="1" customWidth="1"/>
    <col min="15" max="15" width="33.140625" style="2" customWidth="1"/>
    <col min="16" max="16" width="7.5703125" style="2" hidden="1" customWidth="1"/>
    <col min="17" max="17" width="6.5703125" style="2" hidden="1" customWidth="1"/>
    <col min="18" max="20" width="7.5703125" style="2" hidden="1" customWidth="1"/>
    <col min="21" max="21" width="16" style="2" customWidth="1"/>
    <col min="22" max="22" width="14.42578125" style="2" hidden="1" customWidth="1"/>
    <col min="23" max="23" width="20.28515625" style="2" hidden="1" customWidth="1"/>
    <col min="24" max="27" width="20.28515625" style="2" customWidth="1"/>
    <col min="28" max="29" width="20.28515625" style="43" customWidth="1"/>
    <col min="30" max="31" width="20.28515625" style="2" hidden="1" customWidth="1"/>
    <col min="32" max="32" width="31" style="3" customWidth="1"/>
    <col min="33" max="34" width="20.28515625" style="2" customWidth="1"/>
    <col min="35" max="16384" width="11.42578125" style="1"/>
  </cols>
  <sheetData>
    <row r="3" spans="2:34" ht="21.75" customHeight="1" x14ac:dyDescent="0.25">
      <c r="B3" s="17" t="s">
        <v>551</v>
      </c>
      <c r="C3" s="33">
        <v>2020</v>
      </c>
      <c r="D3" s="9"/>
      <c r="E3" s="10"/>
      <c r="F3" s="10"/>
      <c r="G3" s="41"/>
      <c r="H3" s="41"/>
      <c r="I3" s="41"/>
      <c r="J3" s="10"/>
      <c r="K3" s="10"/>
      <c r="L3" s="34"/>
      <c r="M3" s="10"/>
      <c r="N3" s="10"/>
      <c r="O3" s="10"/>
      <c r="P3" s="10"/>
      <c r="Q3" s="10"/>
      <c r="R3" s="10"/>
      <c r="S3" s="10"/>
      <c r="T3" s="10"/>
      <c r="U3" s="10"/>
      <c r="V3" s="10"/>
      <c r="W3" s="10"/>
      <c r="X3" s="10"/>
      <c r="Y3" s="10"/>
      <c r="Z3" s="10"/>
      <c r="AA3" s="10"/>
      <c r="AB3" s="41"/>
      <c r="AC3" s="41"/>
      <c r="AD3" s="10"/>
      <c r="AE3" s="10"/>
      <c r="AF3" s="11"/>
      <c r="AG3" s="10"/>
      <c r="AH3" s="12"/>
    </row>
    <row r="4" spans="2:34" ht="22.5" customHeight="1" x14ac:dyDescent="0.25">
      <c r="B4" s="17" t="s">
        <v>550</v>
      </c>
      <c r="C4" s="33" t="s">
        <v>576</v>
      </c>
      <c r="D4" s="13"/>
      <c r="E4" s="14"/>
      <c r="F4" s="14"/>
      <c r="G4" s="42"/>
      <c r="H4" s="42"/>
      <c r="I4" s="42"/>
      <c r="J4" s="14"/>
      <c r="K4" s="14"/>
      <c r="L4" s="35"/>
      <c r="M4" s="14"/>
      <c r="N4" s="14"/>
      <c r="O4" s="14"/>
      <c r="P4" s="14"/>
      <c r="Q4" s="14"/>
      <c r="R4" s="14"/>
      <c r="S4" s="14"/>
      <c r="T4" s="14"/>
      <c r="U4" s="14"/>
      <c r="V4" s="14"/>
      <c r="W4" s="14"/>
      <c r="X4" s="14"/>
      <c r="Y4" s="14"/>
      <c r="Z4" s="14"/>
      <c r="AA4" s="14"/>
      <c r="AB4" s="42"/>
      <c r="AC4" s="42"/>
      <c r="AD4" s="14"/>
      <c r="AE4" s="14"/>
      <c r="AF4" s="15"/>
      <c r="AG4" s="14"/>
      <c r="AH4" s="16"/>
    </row>
    <row r="5" spans="2:34" x14ac:dyDescent="0.2">
      <c r="B5" s="894" t="s">
        <v>544</v>
      </c>
      <c r="C5" s="894" t="s">
        <v>0</v>
      </c>
      <c r="D5" s="894" t="s">
        <v>543</v>
      </c>
      <c r="E5" s="902" t="s">
        <v>6</v>
      </c>
      <c r="F5" s="894" t="s">
        <v>549</v>
      </c>
      <c r="G5" s="902" t="s">
        <v>542</v>
      </c>
      <c r="H5" s="902" t="s">
        <v>541</v>
      </c>
      <c r="I5" s="840" t="s">
        <v>540</v>
      </c>
      <c r="J5" s="840" t="s">
        <v>1</v>
      </c>
      <c r="K5" s="1145" t="s">
        <v>14</v>
      </c>
      <c r="L5" s="1145"/>
      <c r="M5" s="1145"/>
      <c r="N5" s="1145"/>
      <c r="O5" s="880" t="s">
        <v>557</v>
      </c>
      <c r="P5" s="894" t="s">
        <v>549</v>
      </c>
      <c r="Q5" s="897" t="s">
        <v>560</v>
      </c>
      <c r="R5" s="897"/>
      <c r="S5" s="897"/>
      <c r="T5" s="897"/>
      <c r="U5" s="1067" t="s">
        <v>12</v>
      </c>
      <c r="V5" s="880" t="s">
        <v>562</v>
      </c>
      <c r="W5" s="880" t="s">
        <v>11</v>
      </c>
      <c r="X5" s="885" t="s">
        <v>3</v>
      </c>
      <c r="Y5" s="886"/>
      <c r="Z5" s="880" t="s">
        <v>4</v>
      </c>
      <c r="AA5" s="880"/>
      <c r="AB5" s="880"/>
      <c r="AC5" s="880"/>
      <c r="AD5" s="880"/>
      <c r="AE5" s="880"/>
      <c r="AF5" s="880" t="s">
        <v>19</v>
      </c>
      <c r="AG5" s="880" t="s">
        <v>2</v>
      </c>
      <c r="AH5" s="880" t="s">
        <v>5</v>
      </c>
    </row>
    <row r="6" spans="2:34" x14ac:dyDescent="0.2">
      <c r="B6" s="895"/>
      <c r="C6" s="895"/>
      <c r="D6" s="895"/>
      <c r="E6" s="903"/>
      <c r="F6" s="895"/>
      <c r="G6" s="903"/>
      <c r="H6" s="903"/>
      <c r="I6" s="840"/>
      <c r="J6" s="840"/>
      <c r="K6" s="841" t="s">
        <v>13</v>
      </c>
      <c r="L6" s="841" t="s">
        <v>559</v>
      </c>
      <c r="M6" s="842" t="s">
        <v>561</v>
      </c>
      <c r="N6" s="858" t="s">
        <v>552</v>
      </c>
      <c r="O6" s="880"/>
      <c r="P6" s="895"/>
      <c r="Q6" s="898"/>
      <c r="R6" s="898"/>
      <c r="S6" s="898"/>
      <c r="T6" s="898"/>
      <c r="U6" s="1068"/>
      <c r="V6" s="880"/>
      <c r="W6" s="880"/>
      <c r="X6" s="844" t="s">
        <v>18</v>
      </c>
      <c r="Y6" s="844" t="s">
        <v>955</v>
      </c>
      <c r="Z6" s="880" t="s">
        <v>7</v>
      </c>
      <c r="AA6" s="880" t="s">
        <v>8</v>
      </c>
      <c r="AB6" s="878" t="s">
        <v>9</v>
      </c>
      <c r="AC6" s="880" t="s">
        <v>15</v>
      </c>
      <c r="AD6" s="880" t="s">
        <v>16</v>
      </c>
      <c r="AE6" s="880" t="s">
        <v>17</v>
      </c>
      <c r="AF6" s="880"/>
      <c r="AG6" s="1062"/>
      <c r="AH6" s="880"/>
    </row>
    <row r="7" spans="2:34" ht="27.75" customHeight="1" x14ac:dyDescent="0.2">
      <c r="B7" s="896"/>
      <c r="C7" s="896"/>
      <c r="D7" s="896"/>
      <c r="E7" s="904"/>
      <c r="F7" s="896"/>
      <c r="G7" s="904"/>
      <c r="H7" s="904"/>
      <c r="I7" s="840"/>
      <c r="J7" s="840"/>
      <c r="K7" s="841"/>
      <c r="L7" s="841"/>
      <c r="M7" s="843"/>
      <c r="N7" s="858"/>
      <c r="O7" s="880"/>
      <c r="P7" s="896"/>
      <c r="Q7" s="32" t="s">
        <v>553</v>
      </c>
      <c r="R7" s="32" t="s">
        <v>554</v>
      </c>
      <c r="S7" s="32" t="s">
        <v>556</v>
      </c>
      <c r="T7" s="32" t="s">
        <v>555</v>
      </c>
      <c r="U7" s="1069"/>
      <c r="V7" s="844"/>
      <c r="W7" s="844"/>
      <c r="X7" s="845"/>
      <c r="Y7" s="845"/>
      <c r="Z7" s="881"/>
      <c r="AA7" s="844"/>
      <c r="AB7" s="879"/>
      <c r="AC7" s="881"/>
      <c r="AD7" s="881"/>
      <c r="AE7" s="881"/>
      <c r="AF7" s="844"/>
      <c r="AG7" s="881"/>
      <c r="AH7" s="844"/>
    </row>
    <row r="8" spans="2:34" x14ac:dyDescent="0.2">
      <c r="B8" s="19"/>
      <c r="C8" s="19"/>
      <c r="D8" s="19"/>
      <c r="E8" s="20"/>
      <c r="F8" s="20"/>
      <c r="G8" s="20"/>
      <c r="H8" s="20"/>
      <c r="I8" s="21"/>
      <c r="J8" s="21"/>
      <c r="K8" s="37"/>
      <c r="L8" s="37"/>
      <c r="M8" s="37"/>
      <c r="N8" s="38"/>
      <c r="O8" s="24"/>
      <c r="P8" s="25"/>
      <c r="Q8" s="25"/>
      <c r="R8" s="25"/>
      <c r="S8" s="25"/>
      <c r="T8" s="25"/>
      <c r="U8" s="26"/>
      <c r="V8" s="27"/>
      <c r="W8" s="27"/>
      <c r="X8" s="28"/>
      <c r="Y8" s="29"/>
      <c r="Z8" s="30"/>
      <c r="AA8" s="27"/>
      <c r="AB8" s="31"/>
      <c r="AC8" s="30"/>
      <c r="AD8" s="30"/>
      <c r="AE8" s="30"/>
      <c r="AF8" s="27"/>
      <c r="AG8" s="30"/>
      <c r="AH8" s="27"/>
    </row>
    <row r="9" spans="2:34" s="8" customFormat="1" ht="81" customHeight="1" x14ac:dyDescent="0.2">
      <c r="B9" s="380" t="s">
        <v>267</v>
      </c>
      <c r="C9" s="380" t="s">
        <v>416</v>
      </c>
      <c r="D9" s="251" t="s">
        <v>415</v>
      </c>
      <c r="E9" s="251" t="s">
        <v>419</v>
      </c>
      <c r="F9" s="265">
        <v>1</v>
      </c>
      <c r="G9" s="251" t="s">
        <v>418</v>
      </c>
      <c r="H9" s="251">
        <v>0</v>
      </c>
      <c r="I9" s="251">
        <v>20</v>
      </c>
      <c r="J9" s="252" t="s">
        <v>1871</v>
      </c>
      <c r="K9" s="250" t="s">
        <v>1042</v>
      </c>
      <c r="L9" s="250"/>
      <c r="M9" s="40"/>
      <c r="N9" s="40"/>
      <c r="O9" s="40" t="s">
        <v>1839</v>
      </c>
      <c r="P9" s="40">
        <v>100</v>
      </c>
      <c r="Q9" s="40"/>
      <c r="R9" s="40"/>
      <c r="S9" s="40"/>
      <c r="T9" s="40"/>
      <c r="U9" s="40"/>
      <c r="V9" s="40"/>
      <c r="W9" s="86"/>
      <c r="X9" s="40"/>
      <c r="Y9" s="40"/>
      <c r="Z9" s="40"/>
      <c r="AA9" s="40"/>
      <c r="AB9" s="251">
        <v>0</v>
      </c>
      <c r="AC9" s="251">
        <v>0</v>
      </c>
      <c r="AD9" s="40"/>
      <c r="AE9" s="40"/>
      <c r="AF9" s="1035" t="s">
        <v>198</v>
      </c>
      <c r="AG9" s="1035" t="s">
        <v>1841</v>
      </c>
      <c r="AH9" s="1035"/>
    </row>
    <row r="10" spans="2:34" s="8" customFormat="1" ht="51" x14ac:dyDescent="0.2">
      <c r="B10" s="1125" t="s">
        <v>267</v>
      </c>
      <c r="C10" s="1044" t="s">
        <v>311</v>
      </c>
      <c r="D10" s="1023" t="s">
        <v>316</v>
      </c>
      <c r="E10" s="1107" t="s">
        <v>318</v>
      </c>
      <c r="F10" s="1095"/>
      <c r="G10" s="1107" t="s">
        <v>21</v>
      </c>
      <c r="H10" s="1107">
        <v>13</v>
      </c>
      <c r="I10" s="1107">
        <v>13</v>
      </c>
      <c r="J10" s="1023" t="s">
        <v>581</v>
      </c>
      <c r="K10" s="1107">
        <v>13</v>
      </c>
      <c r="L10" s="250"/>
      <c r="M10" s="40"/>
      <c r="N10" s="40"/>
      <c r="O10" s="40" t="s">
        <v>1842</v>
      </c>
      <c r="P10" s="40">
        <v>50</v>
      </c>
      <c r="Q10" s="40"/>
      <c r="R10" s="40"/>
      <c r="S10" s="40"/>
      <c r="T10" s="40"/>
      <c r="U10" s="1035" t="s">
        <v>1840</v>
      </c>
      <c r="V10" s="40"/>
      <c r="W10" s="86"/>
      <c r="X10" s="1035" t="s">
        <v>1843</v>
      </c>
      <c r="Y10" s="1035" t="s">
        <v>1844</v>
      </c>
      <c r="Z10" s="1391" t="s">
        <v>1845</v>
      </c>
      <c r="AA10" s="1035" t="s">
        <v>1846</v>
      </c>
      <c r="AB10" s="381">
        <v>50000000</v>
      </c>
      <c r="AC10" s="379">
        <v>50000000</v>
      </c>
      <c r="AD10" s="40"/>
      <c r="AE10" s="40"/>
      <c r="AF10" s="1037"/>
      <c r="AG10" s="1037"/>
      <c r="AH10" s="1037"/>
    </row>
    <row r="11" spans="2:34" s="8" customFormat="1" ht="63.75" x14ac:dyDescent="0.2">
      <c r="B11" s="1127"/>
      <c r="C11" s="1046"/>
      <c r="D11" s="1024"/>
      <c r="E11" s="1108"/>
      <c r="F11" s="1097"/>
      <c r="G11" s="1108"/>
      <c r="H11" s="1108"/>
      <c r="I11" s="1108"/>
      <c r="J11" s="1024"/>
      <c r="K11" s="1108"/>
      <c r="L11" s="40"/>
      <c r="M11" s="40"/>
      <c r="N11" s="40"/>
      <c r="O11" s="40" t="s">
        <v>1847</v>
      </c>
      <c r="P11" s="40">
        <v>50</v>
      </c>
      <c r="Q11" s="40"/>
      <c r="R11" s="40"/>
      <c r="S11" s="40"/>
      <c r="T11" s="40"/>
      <c r="U11" s="1037"/>
      <c r="V11" s="40"/>
      <c r="W11" s="40"/>
      <c r="X11" s="1037"/>
      <c r="Y11" s="1037"/>
      <c r="Z11" s="1393"/>
      <c r="AA11" s="1037"/>
      <c r="AB11" s="379">
        <v>380000000</v>
      </c>
      <c r="AC11" s="379">
        <v>380000000</v>
      </c>
      <c r="AD11" s="40"/>
      <c r="AE11" s="40"/>
      <c r="AF11" s="250" t="s">
        <v>198</v>
      </c>
      <c r="AG11" s="251" t="s">
        <v>1841</v>
      </c>
      <c r="AH11" s="40"/>
    </row>
    <row r="12" spans="2:34" s="8" customFormat="1" ht="63.75" x14ac:dyDescent="0.2">
      <c r="B12" s="1125" t="s">
        <v>267</v>
      </c>
      <c r="C12" s="1044" t="s">
        <v>311</v>
      </c>
      <c r="D12" s="1023" t="s">
        <v>316</v>
      </c>
      <c r="E12" s="1107" t="s">
        <v>317</v>
      </c>
      <c r="F12" s="1095"/>
      <c r="G12" s="1107" t="s">
        <v>21</v>
      </c>
      <c r="H12" s="1107">
        <v>0</v>
      </c>
      <c r="I12" s="1107">
        <v>30</v>
      </c>
      <c r="J12" s="1023" t="s">
        <v>1871</v>
      </c>
      <c r="K12" s="1107" t="s">
        <v>1042</v>
      </c>
      <c r="L12" s="1035"/>
      <c r="M12" s="1035"/>
      <c r="N12" s="1035"/>
      <c r="O12" s="40" t="s">
        <v>1848</v>
      </c>
      <c r="P12" s="40"/>
      <c r="Q12" s="40"/>
      <c r="R12" s="40"/>
      <c r="S12" s="40"/>
      <c r="T12" s="40"/>
      <c r="U12" s="1035"/>
      <c r="V12" s="40"/>
      <c r="W12" s="40"/>
      <c r="X12" s="40"/>
      <c r="Y12" s="40"/>
      <c r="Z12" s="40"/>
      <c r="AA12" s="40"/>
      <c r="AB12" s="251">
        <v>0</v>
      </c>
      <c r="AC12" s="251">
        <v>0</v>
      </c>
      <c r="AD12" s="40"/>
      <c r="AE12" s="40"/>
      <c r="AF12" s="250" t="s">
        <v>198</v>
      </c>
      <c r="AG12" s="251" t="s">
        <v>1841</v>
      </c>
      <c r="AH12" s="40"/>
    </row>
    <row r="13" spans="2:34" s="8" customFormat="1" ht="76.5" x14ac:dyDescent="0.2">
      <c r="B13" s="1126"/>
      <c r="C13" s="1045"/>
      <c r="D13" s="1025"/>
      <c r="E13" s="1117"/>
      <c r="F13" s="1096"/>
      <c r="G13" s="1117"/>
      <c r="H13" s="1117"/>
      <c r="I13" s="1117"/>
      <c r="J13" s="1025"/>
      <c r="K13" s="1117"/>
      <c r="L13" s="1036"/>
      <c r="M13" s="1036"/>
      <c r="N13" s="1036"/>
      <c r="O13" s="40" t="s">
        <v>1849</v>
      </c>
      <c r="P13" s="40"/>
      <c r="Q13" s="40"/>
      <c r="R13" s="40"/>
      <c r="S13" s="40"/>
      <c r="T13" s="40"/>
      <c r="U13" s="1036"/>
      <c r="V13" s="40"/>
      <c r="W13" s="40"/>
      <c r="X13" s="40"/>
      <c r="Y13" s="40"/>
      <c r="Z13" s="40"/>
      <c r="AA13" s="40"/>
      <c r="AB13" s="251">
        <v>0</v>
      </c>
      <c r="AC13" s="251">
        <v>0</v>
      </c>
      <c r="AD13" s="40"/>
      <c r="AE13" s="40"/>
      <c r="AF13" s="250" t="s">
        <v>198</v>
      </c>
      <c r="AG13" s="251" t="s">
        <v>1841</v>
      </c>
      <c r="AH13" s="40"/>
    </row>
    <row r="14" spans="2:34" s="8" customFormat="1" ht="63.75" x14ac:dyDescent="0.2">
      <c r="B14" s="1127"/>
      <c r="C14" s="1046"/>
      <c r="D14" s="1024"/>
      <c r="E14" s="1108"/>
      <c r="F14" s="1097"/>
      <c r="G14" s="1108"/>
      <c r="H14" s="1108"/>
      <c r="I14" s="1108"/>
      <c r="J14" s="1024"/>
      <c r="K14" s="1108"/>
      <c r="L14" s="1037"/>
      <c r="M14" s="1037"/>
      <c r="N14" s="1037"/>
      <c r="O14" s="40" t="s">
        <v>1850</v>
      </c>
      <c r="P14" s="40"/>
      <c r="Q14" s="40"/>
      <c r="R14" s="40"/>
      <c r="S14" s="40"/>
      <c r="T14" s="40"/>
      <c r="U14" s="1037"/>
      <c r="V14" s="40"/>
      <c r="W14" s="40"/>
      <c r="X14" s="40"/>
      <c r="Y14" s="40"/>
      <c r="Z14" s="40"/>
      <c r="AA14" s="40"/>
      <c r="AB14" s="251">
        <v>0</v>
      </c>
      <c r="AC14" s="251">
        <v>0</v>
      </c>
      <c r="AD14" s="40"/>
      <c r="AE14" s="40"/>
      <c r="AF14" s="250" t="s">
        <v>198</v>
      </c>
      <c r="AG14" s="251" t="s">
        <v>1841</v>
      </c>
      <c r="AH14" s="40"/>
    </row>
    <row r="15" spans="2:34" s="8" customFormat="1" ht="127.5" x14ac:dyDescent="0.2">
      <c r="B15" s="380" t="s">
        <v>267</v>
      </c>
      <c r="C15" s="85" t="s">
        <v>311</v>
      </c>
      <c r="D15" s="252" t="s">
        <v>316</v>
      </c>
      <c r="E15" s="250" t="s">
        <v>315</v>
      </c>
      <c r="F15" s="39"/>
      <c r="G15" s="235" t="s">
        <v>21</v>
      </c>
      <c r="H15" s="250">
        <v>0</v>
      </c>
      <c r="I15" s="250">
        <v>48</v>
      </c>
      <c r="J15" s="252" t="s">
        <v>1871</v>
      </c>
      <c r="K15" s="251">
        <v>8</v>
      </c>
      <c r="L15" s="40"/>
      <c r="M15" s="40"/>
      <c r="N15" s="40"/>
      <c r="O15" s="40" t="s">
        <v>1851</v>
      </c>
      <c r="P15" s="40"/>
      <c r="Q15" s="40"/>
      <c r="R15" s="40"/>
      <c r="S15" s="40"/>
      <c r="T15" s="40"/>
      <c r="U15" s="40" t="s">
        <v>1840</v>
      </c>
      <c r="V15" s="40"/>
      <c r="W15" s="40"/>
      <c r="X15" s="40"/>
      <c r="Y15" s="40"/>
      <c r="Z15" s="40">
        <v>0</v>
      </c>
      <c r="AA15" s="40" t="s">
        <v>1846</v>
      </c>
      <c r="AB15" s="379">
        <v>680000000</v>
      </c>
      <c r="AC15" s="379">
        <v>680000000</v>
      </c>
      <c r="AD15" s="40"/>
      <c r="AE15" s="40"/>
      <c r="AF15" s="250" t="s">
        <v>198</v>
      </c>
      <c r="AG15" s="251" t="s">
        <v>1841</v>
      </c>
      <c r="AH15" s="40"/>
    </row>
    <row r="16" spans="2:34" s="8" customFormat="1" ht="51" x14ac:dyDescent="0.2">
      <c r="B16" s="85" t="s">
        <v>195</v>
      </c>
      <c r="C16" s="85" t="s">
        <v>236</v>
      </c>
      <c r="D16" s="251" t="s">
        <v>246</v>
      </c>
      <c r="E16" s="250" t="s">
        <v>253</v>
      </c>
      <c r="F16" s="39"/>
      <c r="G16" s="250" t="s">
        <v>21</v>
      </c>
      <c r="H16" s="250">
        <v>0</v>
      </c>
      <c r="I16" s="250">
        <v>1</v>
      </c>
      <c r="J16" s="252" t="s">
        <v>1871</v>
      </c>
      <c r="K16" s="251" t="s">
        <v>1042</v>
      </c>
      <c r="L16" s="40"/>
      <c r="M16" s="40"/>
      <c r="N16" s="40"/>
      <c r="O16" s="40" t="s">
        <v>1852</v>
      </c>
      <c r="P16" s="40"/>
      <c r="Q16" s="40"/>
      <c r="R16" s="40"/>
      <c r="S16" s="40"/>
      <c r="T16" s="40"/>
      <c r="U16" s="40"/>
      <c r="V16" s="40"/>
      <c r="W16" s="40"/>
      <c r="X16" s="40"/>
      <c r="Y16" s="40"/>
      <c r="Z16" s="40"/>
      <c r="AA16" s="40"/>
      <c r="AB16" s="251">
        <v>0</v>
      </c>
      <c r="AC16" s="251">
        <v>0</v>
      </c>
      <c r="AD16" s="40"/>
      <c r="AE16" s="40"/>
      <c r="AF16" s="250" t="s">
        <v>198</v>
      </c>
      <c r="AG16" s="251" t="s">
        <v>1841</v>
      </c>
      <c r="AH16" s="40"/>
    </row>
    <row r="17" spans="2:34" s="8" customFormat="1" ht="38.25" x14ac:dyDescent="0.2">
      <c r="B17" s="85" t="s">
        <v>195</v>
      </c>
      <c r="C17" s="85" t="s">
        <v>236</v>
      </c>
      <c r="D17" s="251" t="s">
        <v>246</v>
      </c>
      <c r="E17" s="250" t="s">
        <v>252</v>
      </c>
      <c r="F17" s="39"/>
      <c r="G17" s="250" t="s">
        <v>21</v>
      </c>
      <c r="H17" s="250">
        <v>0</v>
      </c>
      <c r="I17" s="250">
        <v>24</v>
      </c>
      <c r="J17" s="252" t="s">
        <v>1871</v>
      </c>
      <c r="K17" s="251" t="s">
        <v>1042</v>
      </c>
      <c r="L17" s="40"/>
      <c r="M17" s="40"/>
      <c r="N17" s="40"/>
      <c r="O17" s="40" t="s">
        <v>1853</v>
      </c>
      <c r="P17" s="40"/>
      <c r="Q17" s="40"/>
      <c r="R17" s="40"/>
      <c r="S17" s="40"/>
      <c r="T17" s="40"/>
      <c r="U17" s="40"/>
      <c r="V17" s="40"/>
      <c r="W17" s="40"/>
      <c r="X17" s="40"/>
      <c r="Y17" s="40"/>
      <c r="Z17" s="40"/>
      <c r="AA17" s="40"/>
      <c r="AB17" s="251">
        <v>0</v>
      </c>
      <c r="AC17" s="251">
        <v>0</v>
      </c>
      <c r="AD17" s="40"/>
      <c r="AE17" s="40"/>
      <c r="AF17" s="250" t="s">
        <v>198</v>
      </c>
      <c r="AG17" s="251" t="s">
        <v>1841</v>
      </c>
      <c r="AH17" s="40"/>
    </row>
    <row r="18" spans="2:34" s="8" customFormat="1" ht="76.5" x14ac:dyDescent="0.2">
      <c r="B18" s="85" t="s">
        <v>195</v>
      </c>
      <c r="C18" s="85" t="s">
        <v>236</v>
      </c>
      <c r="D18" s="251" t="s">
        <v>246</v>
      </c>
      <c r="E18" s="250" t="s">
        <v>251</v>
      </c>
      <c r="F18" s="39"/>
      <c r="G18" s="250" t="s">
        <v>250</v>
      </c>
      <c r="H18" s="94">
        <v>9000</v>
      </c>
      <c r="I18" s="94">
        <v>10000</v>
      </c>
      <c r="J18" s="252" t="s">
        <v>1871</v>
      </c>
      <c r="K18" s="251">
        <v>2500</v>
      </c>
      <c r="L18" s="40"/>
      <c r="M18" s="40"/>
      <c r="N18" s="40"/>
      <c r="O18" s="40" t="s">
        <v>1854</v>
      </c>
      <c r="P18" s="40"/>
      <c r="Q18" s="40"/>
      <c r="R18" s="40"/>
      <c r="S18" s="40"/>
      <c r="T18" s="40"/>
      <c r="U18" s="40" t="s">
        <v>1840</v>
      </c>
      <c r="V18" s="40"/>
      <c r="W18" s="40"/>
      <c r="X18" s="40" t="s">
        <v>1843</v>
      </c>
      <c r="Y18" s="40" t="s">
        <v>1844</v>
      </c>
      <c r="Z18" s="40" t="s">
        <v>1845</v>
      </c>
      <c r="AA18" s="40" t="s">
        <v>1846</v>
      </c>
      <c r="AB18" s="379">
        <v>120000000</v>
      </c>
      <c r="AC18" s="379">
        <v>120000000</v>
      </c>
      <c r="AD18" s="40"/>
      <c r="AE18" s="40"/>
      <c r="AF18" s="250" t="s">
        <v>198</v>
      </c>
      <c r="AG18" s="251" t="s">
        <v>1841</v>
      </c>
      <c r="AH18" s="40"/>
    </row>
    <row r="19" spans="2:34" s="8" customFormat="1" ht="76.5" x14ac:dyDescent="0.2">
      <c r="B19" s="85" t="s">
        <v>195</v>
      </c>
      <c r="C19" s="85" t="s">
        <v>236</v>
      </c>
      <c r="D19" s="251" t="s">
        <v>246</v>
      </c>
      <c r="E19" s="250" t="s">
        <v>249</v>
      </c>
      <c r="F19" s="39"/>
      <c r="G19" s="250" t="s">
        <v>21</v>
      </c>
      <c r="H19" s="250">
        <v>576</v>
      </c>
      <c r="I19" s="250">
        <v>600</v>
      </c>
      <c r="J19" s="252" t="s">
        <v>1871</v>
      </c>
      <c r="K19" s="251">
        <v>150</v>
      </c>
      <c r="L19" s="40"/>
      <c r="M19" s="40"/>
      <c r="N19" s="40"/>
      <c r="O19" s="40" t="s">
        <v>1855</v>
      </c>
      <c r="P19" s="40"/>
      <c r="Q19" s="40"/>
      <c r="R19" s="40"/>
      <c r="S19" s="40"/>
      <c r="T19" s="40"/>
      <c r="U19" s="40" t="s">
        <v>1840</v>
      </c>
      <c r="V19" s="40"/>
      <c r="W19" s="40"/>
      <c r="X19" s="40" t="s">
        <v>1843</v>
      </c>
      <c r="Y19" s="40" t="s">
        <v>1844</v>
      </c>
      <c r="Z19" s="40" t="s">
        <v>1845</v>
      </c>
      <c r="AA19" s="40" t="s">
        <v>1846</v>
      </c>
      <c r="AB19" s="379">
        <v>350000000</v>
      </c>
      <c r="AC19" s="379">
        <v>350000000</v>
      </c>
      <c r="AD19" s="40"/>
      <c r="AE19" s="40"/>
      <c r="AF19" s="250" t="s">
        <v>198</v>
      </c>
      <c r="AG19" s="251" t="s">
        <v>1841</v>
      </c>
      <c r="AH19" s="40"/>
    </row>
    <row r="20" spans="2:34" s="8" customFormat="1" ht="38.25" x14ac:dyDescent="0.2">
      <c r="B20" s="85" t="s">
        <v>195</v>
      </c>
      <c r="C20" s="85" t="s">
        <v>236</v>
      </c>
      <c r="D20" s="251" t="s">
        <v>246</v>
      </c>
      <c r="E20" s="250" t="s">
        <v>248</v>
      </c>
      <c r="F20" s="39"/>
      <c r="G20" s="250" t="s">
        <v>21</v>
      </c>
      <c r="H20" s="250">
        <v>0</v>
      </c>
      <c r="I20" s="250">
        <v>20</v>
      </c>
      <c r="J20" s="252" t="s">
        <v>1871</v>
      </c>
      <c r="K20" s="251">
        <v>20</v>
      </c>
      <c r="L20" s="40"/>
      <c r="M20" s="40"/>
      <c r="N20" s="40"/>
      <c r="O20" s="40" t="s">
        <v>1856</v>
      </c>
      <c r="P20" s="40"/>
      <c r="Q20" s="40"/>
      <c r="R20" s="40"/>
      <c r="S20" s="40"/>
      <c r="T20" s="40"/>
      <c r="U20" s="40" t="s">
        <v>1840</v>
      </c>
      <c r="V20" s="40"/>
      <c r="W20" s="40"/>
      <c r="X20" s="40"/>
      <c r="Y20" s="40"/>
      <c r="Z20" s="40"/>
      <c r="AA20" s="40"/>
      <c r="AB20" s="251">
        <v>0</v>
      </c>
      <c r="AC20" s="251">
        <v>0</v>
      </c>
      <c r="AD20" s="40"/>
      <c r="AE20" s="40"/>
      <c r="AF20" s="250" t="s">
        <v>198</v>
      </c>
      <c r="AG20" s="251" t="s">
        <v>1841</v>
      </c>
      <c r="AH20" s="40"/>
    </row>
    <row r="21" spans="2:34" s="8" customFormat="1" ht="76.5" x14ac:dyDescent="0.2">
      <c r="B21" s="1044" t="s">
        <v>195</v>
      </c>
      <c r="C21" s="1044" t="s">
        <v>236</v>
      </c>
      <c r="D21" s="1035" t="s">
        <v>246</v>
      </c>
      <c r="E21" s="1107" t="s">
        <v>247</v>
      </c>
      <c r="F21" s="1023"/>
      <c r="G21" s="1107" t="s">
        <v>21</v>
      </c>
      <c r="H21" s="1107">
        <v>0</v>
      </c>
      <c r="I21" s="1107">
        <v>30</v>
      </c>
      <c r="J21" s="1023" t="s">
        <v>1871</v>
      </c>
      <c r="K21" s="1035">
        <v>6</v>
      </c>
      <c r="L21" s="1035"/>
      <c r="M21" s="1035"/>
      <c r="N21" s="1035"/>
      <c r="O21" s="40" t="s">
        <v>1857</v>
      </c>
      <c r="P21" s="40"/>
      <c r="Q21" s="40"/>
      <c r="R21" s="40"/>
      <c r="S21" s="40"/>
      <c r="T21" s="40"/>
      <c r="U21" s="1035" t="s">
        <v>1840</v>
      </c>
      <c r="V21" s="40"/>
      <c r="W21" s="40"/>
      <c r="X21" s="40" t="s">
        <v>1843</v>
      </c>
      <c r="Y21" s="40" t="s">
        <v>1844</v>
      </c>
      <c r="Z21" s="40" t="s">
        <v>1845</v>
      </c>
      <c r="AA21" s="40" t="s">
        <v>1846</v>
      </c>
      <c r="AB21" s="379">
        <v>510000000</v>
      </c>
      <c r="AC21" s="379">
        <v>510000000</v>
      </c>
      <c r="AD21" s="40"/>
      <c r="AE21" s="40"/>
      <c r="AF21" s="250" t="s">
        <v>198</v>
      </c>
      <c r="AG21" s="251" t="s">
        <v>1841</v>
      </c>
      <c r="AH21" s="40"/>
    </row>
    <row r="22" spans="2:34" s="8" customFormat="1" ht="25.5" x14ac:dyDescent="0.2">
      <c r="B22" s="1045"/>
      <c r="C22" s="1045"/>
      <c r="D22" s="1036"/>
      <c r="E22" s="1117"/>
      <c r="F22" s="1025"/>
      <c r="G22" s="1117"/>
      <c r="H22" s="1117"/>
      <c r="I22" s="1117"/>
      <c r="J22" s="1025"/>
      <c r="K22" s="1036"/>
      <c r="L22" s="1036"/>
      <c r="M22" s="1036"/>
      <c r="N22" s="1036"/>
      <c r="O22" s="40" t="s">
        <v>1858</v>
      </c>
      <c r="P22" s="40"/>
      <c r="Q22" s="40"/>
      <c r="R22" s="40"/>
      <c r="S22" s="40"/>
      <c r="T22" s="40"/>
      <c r="U22" s="1036"/>
      <c r="V22" s="40"/>
      <c r="W22" s="40"/>
      <c r="X22" s="1035" t="s">
        <v>1859</v>
      </c>
      <c r="Y22" s="1035" t="s">
        <v>1860</v>
      </c>
      <c r="Z22" s="1135" t="s">
        <v>1861</v>
      </c>
      <c r="AA22" s="1035" t="s">
        <v>1862</v>
      </c>
      <c r="AB22" s="382">
        <v>226000000</v>
      </c>
      <c r="AC22" s="382">
        <v>226000000</v>
      </c>
      <c r="AD22" s="40"/>
      <c r="AE22" s="40"/>
      <c r="AF22" s="250" t="s">
        <v>198</v>
      </c>
      <c r="AG22" s="251" t="s">
        <v>1841</v>
      </c>
      <c r="AH22" s="40"/>
    </row>
    <row r="23" spans="2:34" s="8" customFormat="1" ht="25.5" x14ac:dyDescent="0.2">
      <c r="B23" s="1045"/>
      <c r="C23" s="1045"/>
      <c r="D23" s="1036"/>
      <c r="E23" s="1117"/>
      <c r="F23" s="1025"/>
      <c r="G23" s="1117"/>
      <c r="H23" s="1117"/>
      <c r="I23" s="1117"/>
      <c r="J23" s="1025"/>
      <c r="K23" s="1036"/>
      <c r="L23" s="1036"/>
      <c r="M23" s="1036"/>
      <c r="N23" s="1036"/>
      <c r="O23" s="1084" t="s">
        <v>1863</v>
      </c>
      <c r="P23" s="40"/>
      <c r="Q23" s="40"/>
      <c r="R23" s="40"/>
      <c r="S23" s="40"/>
      <c r="T23" s="40"/>
      <c r="U23" s="1036"/>
      <c r="V23" s="40"/>
      <c r="W23" s="40"/>
      <c r="X23" s="1036"/>
      <c r="Y23" s="1036"/>
      <c r="Z23" s="1048"/>
      <c r="AA23" s="1036"/>
      <c r="AB23" s="379">
        <v>74000000</v>
      </c>
      <c r="AC23" s="379">
        <v>74000000</v>
      </c>
      <c r="AD23" s="40"/>
      <c r="AE23" s="40"/>
      <c r="AF23" s="250" t="s">
        <v>198</v>
      </c>
      <c r="AG23" s="251" t="s">
        <v>1841</v>
      </c>
      <c r="AH23" s="40"/>
    </row>
    <row r="24" spans="2:34" s="8" customFormat="1" x14ac:dyDescent="0.2">
      <c r="B24" s="1045"/>
      <c r="C24" s="1045"/>
      <c r="D24" s="1036"/>
      <c r="E24" s="1117"/>
      <c r="F24" s="1025"/>
      <c r="G24" s="1117"/>
      <c r="H24" s="1117"/>
      <c r="I24" s="1117"/>
      <c r="J24" s="1025"/>
      <c r="K24" s="1036"/>
      <c r="L24" s="1036"/>
      <c r="M24" s="1036"/>
      <c r="N24" s="1036"/>
      <c r="O24" s="1085"/>
      <c r="P24" s="40"/>
      <c r="Q24" s="40"/>
      <c r="R24" s="40"/>
      <c r="S24" s="40"/>
      <c r="T24" s="40"/>
      <c r="U24" s="1036"/>
      <c r="V24" s="40"/>
      <c r="W24" s="40"/>
      <c r="X24" s="1036"/>
      <c r="Y24" s="1037"/>
      <c r="Z24" s="1049"/>
      <c r="AA24" s="1037"/>
      <c r="AB24" s="379">
        <v>200000000</v>
      </c>
      <c r="AC24" s="379">
        <v>200000000</v>
      </c>
      <c r="AD24" s="40"/>
      <c r="AE24" s="40"/>
      <c r="AF24" s="250"/>
      <c r="AG24" s="251"/>
      <c r="AH24" s="40"/>
    </row>
    <row r="25" spans="2:34" s="8" customFormat="1" ht="76.5" x14ac:dyDescent="0.2">
      <c r="B25" s="1045"/>
      <c r="C25" s="1045"/>
      <c r="D25" s="1036"/>
      <c r="E25" s="1117"/>
      <c r="F25" s="1025"/>
      <c r="G25" s="1117"/>
      <c r="H25" s="1117"/>
      <c r="I25" s="1117"/>
      <c r="J25" s="1025"/>
      <c r="K25" s="1036"/>
      <c r="L25" s="1036"/>
      <c r="M25" s="1036"/>
      <c r="N25" s="1036"/>
      <c r="O25" s="40" t="s">
        <v>1864</v>
      </c>
      <c r="P25" s="40"/>
      <c r="Q25" s="40"/>
      <c r="R25" s="40"/>
      <c r="S25" s="40"/>
      <c r="T25" s="40"/>
      <c r="U25" s="1036"/>
      <c r="V25" s="40"/>
      <c r="W25" s="40"/>
      <c r="X25" s="1037"/>
      <c r="Y25" s="254" t="s">
        <v>1865</v>
      </c>
      <c r="Z25" s="378" t="s">
        <v>1866</v>
      </c>
      <c r="AA25" s="40" t="s">
        <v>1867</v>
      </c>
      <c r="AB25" s="379"/>
      <c r="AC25" s="379">
        <v>300000000</v>
      </c>
      <c r="AD25" s="40"/>
      <c r="AE25" s="40"/>
      <c r="AF25" s="250" t="s">
        <v>198</v>
      </c>
      <c r="AG25" s="251" t="s">
        <v>1841</v>
      </c>
      <c r="AH25" s="40"/>
    </row>
    <row r="26" spans="2:34" s="8" customFormat="1" ht="76.5" x14ac:dyDescent="0.2">
      <c r="B26" s="1046"/>
      <c r="C26" s="1046"/>
      <c r="D26" s="1037"/>
      <c r="E26" s="1108"/>
      <c r="F26" s="1024"/>
      <c r="G26" s="1108"/>
      <c r="H26" s="1108"/>
      <c r="I26" s="1108"/>
      <c r="J26" s="1024"/>
      <c r="K26" s="1037"/>
      <c r="L26" s="1037"/>
      <c r="M26" s="1037"/>
      <c r="N26" s="1037"/>
      <c r="O26" s="40" t="s">
        <v>1868</v>
      </c>
      <c r="P26" s="40"/>
      <c r="Q26" s="40"/>
      <c r="R26" s="40"/>
      <c r="S26" s="40"/>
      <c r="T26" s="40"/>
      <c r="U26" s="1037"/>
      <c r="V26" s="40"/>
      <c r="W26" s="40"/>
      <c r="X26" s="40" t="s">
        <v>1843</v>
      </c>
      <c r="Y26" s="40" t="s">
        <v>1844</v>
      </c>
      <c r="Z26" s="316" t="s">
        <v>1845</v>
      </c>
      <c r="AA26" s="40" t="s">
        <v>1846</v>
      </c>
      <c r="AB26" s="251">
        <v>260000000</v>
      </c>
      <c r="AC26" s="251">
        <v>260000000</v>
      </c>
      <c r="AD26" s="40"/>
      <c r="AE26" s="40"/>
      <c r="AF26" s="250" t="s">
        <v>198</v>
      </c>
      <c r="AG26" s="251" t="s">
        <v>1841</v>
      </c>
      <c r="AH26" s="40"/>
    </row>
    <row r="27" spans="2:34" s="8" customFormat="1" ht="25.5" x14ac:dyDescent="0.2">
      <c r="B27" s="85" t="s">
        <v>195</v>
      </c>
      <c r="C27" s="85" t="s">
        <v>236</v>
      </c>
      <c r="D27" s="251" t="s">
        <v>246</v>
      </c>
      <c r="E27" s="250" t="s">
        <v>245</v>
      </c>
      <c r="F27" s="39"/>
      <c r="G27" s="250" t="s">
        <v>21</v>
      </c>
      <c r="H27" s="250">
        <v>34</v>
      </c>
      <c r="I27" s="250">
        <v>42</v>
      </c>
      <c r="J27" s="252" t="s">
        <v>1871</v>
      </c>
      <c r="K27" s="251" t="s">
        <v>1042</v>
      </c>
      <c r="L27" s="40"/>
      <c r="M27" s="40"/>
      <c r="N27" s="40"/>
      <c r="O27" s="40" t="s">
        <v>1869</v>
      </c>
      <c r="P27" s="40"/>
      <c r="Q27" s="40"/>
      <c r="R27" s="40"/>
      <c r="S27" s="40"/>
      <c r="T27" s="40"/>
      <c r="U27" s="40"/>
      <c r="V27" s="40"/>
      <c r="W27" s="40"/>
      <c r="X27" s="40"/>
      <c r="Y27" s="40"/>
      <c r="Z27" s="40"/>
      <c r="AA27" s="40"/>
      <c r="AB27" s="251">
        <v>0</v>
      </c>
      <c r="AC27" s="251">
        <v>0</v>
      </c>
      <c r="AD27" s="40"/>
      <c r="AE27" s="40"/>
      <c r="AF27" s="250" t="s">
        <v>198</v>
      </c>
      <c r="AG27" s="251" t="s">
        <v>1841</v>
      </c>
      <c r="AH27" s="40"/>
    </row>
    <row r="28" spans="2:34" s="8" customFormat="1" ht="51" x14ac:dyDescent="0.2">
      <c r="B28" s="85" t="s">
        <v>195</v>
      </c>
      <c r="C28" s="85" t="s">
        <v>194</v>
      </c>
      <c r="D28" s="252" t="s">
        <v>193</v>
      </c>
      <c r="E28" s="250" t="s">
        <v>199</v>
      </c>
      <c r="F28" s="39"/>
      <c r="G28" s="250" t="s">
        <v>21</v>
      </c>
      <c r="H28" s="250">
        <v>0</v>
      </c>
      <c r="I28" s="250">
        <v>12</v>
      </c>
      <c r="J28" s="252" t="s">
        <v>1871</v>
      </c>
      <c r="K28" s="251" t="s">
        <v>1042</v>
      </c>
      <c r="L28" s="40"/>
      <c r="M28" s="40"/>
      <c r="N28" s="40"/>
      <c r="O28" s="40" t="s">
        <v>1870</v>
      </c>
      <c r="P28" s="40"/>
      <c r="Q28" s="40"/>
      <c r="R28" s="40"/>
      <c r="S28" s="40"/>
      <c r="T28" s="40"/>
      <c r="U28" s="40"/>
      <c r="V28" s="40"/>
      <c r="W28" s="40"/>
      <c r="X28" s="40"/>
      <c r="Y28" s="40"/>
      <c r="Z28" s="40"/>
      <c r="AA28" s="40"/>
      <c r="AB28" s="251">
        <v>0</v>
      </c>
      <c r="AC28" s="251">
        <v>0</v>
      </c>
      <c r="AD28" s="40"/>
      <c r="AE28" s="40"/>
      <c r="AF28" s="250" t="s">
        <v>198</v>
      </c>
      <c r="AG28" s="251" t="s">
        <v>1841</v>
      </c>
      <c r="AH28" s="40"/>
    </row>
  </sheetData>
  <sheetProtection selectLockedCells="1" selectUnlockedCells="1"/>
  <mergeCells count="84">
    <mergeCell ref="B5:B7"/>
    <mergeCell ref="C5:C7"/>
    <mergeCell ref="D5:D7"/>
    <mergeCell ref="E5:E7"/>
    <mergeCell ref="F5:F7"/>
    <mergeCell ref="G5:G7"/>
    <mergeCell ref="H5:H7"/>
    <mergeCell ref="I5:I7"/>
    <mergeCell ref="V5:V7"/>
    <mergeCell ref="W5:W7"/>
    <mergeCell ref="X5:Y5"/>
    <mergeCell ref="Z5:AE5"/>
    <mergeCell ref="J5:J7"/>
    <mergeCell ref="K5:N5"/>
    <mergeCell ref="O5:O7"/>
    <mergeCell ref="P5:P7"/>
    <mergeCell ref="Q5:T6"/>
    <mergeCell ref="AF5:AF7"/>
    <mergeCell ref="AG5:AG7"/>
    <mergeCell ref="AH5:AH7"/>
    <mergeCell ref="K6:K7"/>
    <mergeCell ref="L6:L7"/>
    <mergeCell ref="M6:M7"/>
    <mergeCell ref="N6:N7"/>
    <mergeCell ref="X6:X7"/>
    <mergeCell ref="Y6:Y7"/>
    <mergeCell ref="Z6:Z7"/>
    <mergeCell ref="AA6:AA7"/>
    <mergeCell ref="AB6:AB7"/>
    <mergeCell ref="AC6:AC7"/>
    <mergeCell ref="AD6:AD7"/>
    <mergeCell ref="AE6:AE7"/>
    <mergeCell ref="U5:U7"/>
    <mergeCell ref="AF9:AF10"/>
    <mergeCell ref="AG9:AG10"/>
    <mergeCell ref="AH9:AH10"/>
    <mergeCell ref="B10:B11"/>
    <mergeCell ref="C10:C11"/>
    <mergeCell ref="D10:D11"/>
    <mergeCell ref="E10:E11"/>
    <mergeCell ref="F10:F11"/>
    <mergeCell ref="G10:G11"/>
    <mergeCell ref="H10:H11"/>
    <mergeCell ref="I10:I11"/>
    <mergeCell ref="J10:J11"/>
    <mergeCell ref="K10:K11"/>
    <mergeCell ref="U10:U11"/>
    <mergeCell ref="X10:X11"/>
    <mergeCell ref="Y10:Y11"/>
    <mergeCell ref="Z10:Z11"/>
    <mergeCell ref="AA10:AA11"/>
    <mergeCell ref="B12:B14"/>
    <mergeCell ref="C12:C14"/>
    <mergeCell ref="D12:D14"/>
    <mergeCell ref="E12:E14"/>
    <mergeCell ref="F12:F14"/>
    <mergeCell ref="G12:G14"/>
    <mergeCell ref="H12:H14"/>
    <mergeCell ref="I12:I14"/>
    <mergeCell ref="J12:J14"/>
    <mergeCell ref="K12:K14"/>
    <mergeCell ref="L12:L14"/>
    <mergeCell ref="M12:M14"/>
    <mergeCell ref="N12:N14"/>
    <mergeCell ref="U12:U14"/>
    <mergeCell ref="B21:B26"/>
    <mergeCell ref="C21:C26"/>
    <mergeCell ref="D21:D26"/>
    <mergeCell ref="E21:E26"/>
    <mergeCell ref="F21:F26"/>
    <mergeCell ref="G21:G26"/>
    <mergeCell ref="H21:H26"/>
    <mergeCell ref="I21:I26"/>
    <mergeCell ref="J21:J26"/>
    <mergeCell ref="K21:K26"/>
    <mergeCell ref="Y22:Y24"/>
    <mergeCell ref="Z22:Z24"/>
    <mergeCell ref="AA22:AA24"/>
    <mergeCell ref="O23:O24"/>
    <mergeCell ref="L21:L26"/>
    <mergeCell ref="M21:M26"/>
    <mergeCell ref="N21:N26"/>
    <mergeCell ref="U21:U26"/>
    <mergeCell ref="X22:X2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B6:AJ18"/>
  <sheetViews>
    <sheetView topLeftCell="C1" zoomScale="85" zoomScaleNormal="85" workbookViewId="0">
      <selection activeCell="I13" sqref="I13"/>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16" style="2" hidden="1" customWidth="1"/>
    <col min="9" max="9" width="13.140625" style="43" customWidth="1"/>
    <col min="10" max="11" width="15.28515625" style="43" bestFit="1" customWidth="1"/>
    <col min="12" max="12" width="15.28515625" style="2" customWidth="1"/>
    <col min="13" max="13" width="32"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6" spans="2:36" ht="15.75" x14ac:dyDescent="0.25">
      <c r="B6" s="383" t="s">
        <v>551</v>
      </c>
      <c r="C6" s="384">
        <v>2020</v>
      </c>
      <c r="D6" s="385"/>
      <c r="E6" s="385"/>
      <c r="F6" s="386"/>
      <c r="G6" s="387"/>
      <c r="H6" s="387"/>
      <c r="I6" s="388"/>
      <c r="J6" s="388"/>
      <c r="K6" s="388"/>
      <c r="L6" s="387"/>
      <c r="M6" s="387"/>
      <c r="N6" s="389"/>
      <c r="O6" s="387"/>
      <c r="P6" s="387"/>
      <c r="Q6" s="387"/>
      <c r="R6" s="390"/>
      <c r="S6" s="387"/>
      <c r="T6" s="387"/>
      <c r="U6" s="387"/>
      <c r="V6" s="387"/>
      <c r="W6" s="387"/>
      <c r="X6" s="387"/>
      <c r="Y6" s="387"/>
      <c r="Z6" s="387"/>
      <c r="AA6" s="387"/>
      <c r="AB6" s="387"/>
      <c r="AC6" s="387"/>
      <c r="AD6" s="387"/>
      <c r="AE6" s="387"/>
      <c r="AF6" s="388"/>
      <c r="AG6" s="387"/>
      <c r="AH6" s="391"/>
      <c r="AI6" s="387"/>
      <c r="AJ6" s="392"/>
    </row>
    <row r="7" spans="2:36" ht="15.75" x14ac:dyDescent="0.25">
      <c r="B7" s="383" t="s">
        <v>550</v>
      </c>
      <c r="C7" s="384" t="s">
        <v>578</v>
      </c>
      <c r="D7" s="393"/>
      <c r="E7" s="393"/>
      <c r="F7" s="394"/>
      <c r="G7" s="395"/>
      <c r="H7" s="395"/>
      <c r="I7" s="396"/>
      <c r="J7" s="396"/>
      <c r="K7" s="396"/>
      <c r="L7" s="395"/>
      <c r="M7" s="395"/>
      <c r="N7" s="397"/>
      <c r="O7" s="395"/>
      <c r="P7" s="395"/>
      <c r="Q7" s="395"/>
      <c r="R7" s="398"/>
      <c r="S7" s="395"/>
      <c r="T7" s="395"/>
      <c r="U7" s="395"/>
      <c r="V7" s="395"/>
      <c r="W7" s="395"/>
      <c r="X7" s="395"/>
      <c r="Y7" s="395"/>
      <c r="Z7" s="395"/>
      <c r="AA7" s="395"/>
      <c r="AB7" s="395"/>
      <c r="AC7" s="395"/>
      <c r="AD7" s="395"/>
      <c r="AE7" s="395"/>
      <c r="AF7" s="396"/>
      <c r="AG7" s="395"/>
      <c r="AH7" s="399"/>
      <c r="AI7" s="395"/>
      <c r="AJ7" s="400"/>
    </row>
    <row r="8" spans="2:36" ht="14.25" x14ac:dyDescent="0.2">
      <c r="B8" s="1405" t="s">
        <v>544</v>
      </c>
      <c r="C8" s="1405" t="s">
        <v>0</v>
      </c>
      <c r="D8" s="1405" t="s">
        <v>549</v>
      </c>
      <c r="E8" s="1405" t="s">
        <v>543</v>
      </c>
      <c r="F8" s="1408" t="s">
        <v>549</v>
      </c>
      <c r="G8" s="1411" t="s">
        <v>6</v>
      </c>
      <c r="H8" s="1405" t="s">
        <v>549</v>
      </c>
      <c r="I8" s="1411" t="s">
        <v>542</v>
      </c>
      <c r="J8" s="1411" t="s">
        <v>541</v>
      </c>
      <c r="K8" s="1411" t="s">
        <v>540</v>
      </c>
      <c r="L8" s="1411" t="s">
        <v>1</v>
      </c>
      <c r="M8" s="1412" t="s">
        <v>14</v>
      </c>
      <c r="N8" s="1415"/>
      <c r="O8" s="1415"/>
      <c r="P8" s="1415"/>
      <c r="Q8" s="1416" t="s">
        <v>557</v>
      </c>
      <c r="R8" s="1418" t="s">
        <v>549</v>
      </c>
      <c r="S8" s="1421" t="s">
        <v>560</v>
      </c>
      <c r="T8" s="1422"/>
      <c r="U8" s="1422"/>
      <c r="V8" s="1422"/>
      <c r="W8" s="1429" t="s">
        <v>12</v>
      </c>
      <c r="X8" s="1411" t="s">
        <v>562</v>
      </c>
      <c r="Y8" s="1411" t="s">
        <v>11</v>
      </c>
      <c r="Z8" s="1412" t="s">
        <v>3</v>
      </c>
      <c r="AA8" s="1413"/>
      <c r="AB8" s="1412" t="s">
        <v>4</v>
      </c>
      <c r="AC8" s="1414"/>
      <c r="AD8" s="1414"/>
      <c r="AE8" s="1414"/>
      <c r="AF8" s="1414"/>
      <c r="AG8" s="1413"/>
      <c r="AH8" s="1411" t="s">
        <v>19</v>
      </c>
      <c r="AI8" s="1411" t="s">
        <v>2</v>
      </c>
      <c r="AJ8" s="1411" t="s">
        <v>5</v>
      </c>
    </row>
    <row r="9" spans="2:36" x14ac:dyDescent="0.2">
      <c r="B9" s="1406"/>
      <c r="C9" s="1406"/>
      <c r="D9" s="1406"/>
      <c r="E9" s="1406"/>
      <c r="F9" s="1409"/>
      <c r="G9" s="1406"/>
      <c r="H9" s="1406"/>
      <c r="I9" s="1406"/>
      <c r="J9" s="1406"/>
      <c r="K9" s="1406"/>
      <c r="L9" s="1406"/>
      <c r="M9" s="1411" t="s">
        <v>13</v>
      </c>
      <c r="N9" s="1411" t="s">
        <v>559</v>
      </c>
      <c r="O9" s="1411" t="s">
        <v>561</v>
      </c>
      <c r="P9" s="1424" t="s">
        <v>552</v>
      </c>
      <c r="Q9" s="1417"/>
      <c r="R9" s="1419"/>
      <c r="S9" s="1423"/>
      <c r="T9" s="1423"/>
      <c r="U9" s="1423"/>
      <c r="V9" s="1423"/>
      <c r="W9" s="1406"/>
      <c r="X9" s="1406"/>
      <c r="Y9" s="1406"/>
      <c r="Z9" s="1411" t="s">
        <v>18</v>
      </c>
      <c r="AA9" s="1411" t="s">
        <v>955</v>
      </c>
      <c r="AB9" s="1411" t="s">
        <v>7</v>
      </c>
      <c r="AC9" s="1411" t="s">
        <v>8</v>
      </c>
      <c r="AD9" s="1426" t="s">
        <v>9</v>
      </c>
      <c r="AE9" s="1411" t="s">
        <v>15</v>
      </c>
      <c r="AF9" s="1411" t="s">
        <v>16</v>
      </c>
      <c r="AG9" s="1411" t="s">
        <v>17</v>
      </c>
      <c r="AH9" s="1406"/>
      <c r="AI9" s="1406"/>
      <c r="AJ9" s="1406"/>
    </row>
    <row r="10" spans="2:36" ht="30" customHeight="1" x14ac:dyDescent="0.2">
      <c r="B10" s="1407"/>
      <c r="C10" s="1407"/>
      <c r="D10" s="1407"/>
      <c r="E10" s="1407"/>
      <c r="F10" s="1410"/>
      <c r="G10" s="1407"/>
      <c r="H10" s="1407"/>
      <c r="I10" s="1407"/>
      <c r="J10" s="1407"/>
      <c r="K10" s="1407"/>
      <c r="L10" s="1407"/>
      <c r="M10" s="1407"/>
      <c r="N10" s="1407"/>
      <c r="O10" s="1407"/>
      <c r="P10" s="1425"/>
      <c r="Q10" s="1417"/>
      <c r="R10" s="1420"/>
      <c r="S10" s="401" t="s">
        <v>553</v>
      </c>
      <c r="T10" s="401" t="s">
        <v>554</v>
      </c>
      <c r="U10" s="401" t="s">
        <v>556</v>
      </c>
      <c r="V10" s="401" t="s">
        <v>555</v>
      </c>
      <c r="W10" s="1406"/>
      <c r="X10" s="1406"/>
      <c r="Y10" s="1406"/>
      <c r="Z10" s="1407"/>
      <c r="AA10" s="1407"/>
      <c r="AB10" s="1406"/>
      <c r="AC10" s="1406"/>
      <c r="AD10" s="1406"/>
      <c r="AE10" s="1406"/>
      <c r="AF10" s="1427"/>
      <c r="AG10" s="1428"/>
      <c r="AH10" s="1406"/>
      <c r="AI10" s="1406"/>
      <c r="AJ10" s="1406"/>
    </row>
    <row r="11" spans="2:36" x14ac:dyDescent="0.2">
      <c r="B11" s="402"/>
      <c r="C11" s="402"/>
      <c r="D11" s="402"/>
      <c r="E11" s="402"/>
      <c r="F11" s="403"/>
      <c r="G11" s="404"/>
      <c r="H11" s="404"/>
      <c r="I11" s="404"/>
      <c r="J11" s="404"/>
      <c r="K11" s="405"/>
      <c r="L11" s="405"/>
      <c r="M11" s="405"/>
      <c r="N11" s="405"/>
      <c r="O11" s="405"/>
      <c r="P11" s="406"/>
      <c r="Q11" s="407"/>
      <c r="R11" s="408"/>
      <c r="S11" s="406"/>
      <c r="T11" s="406"/>
      <c r="U11" s="406"/>
      <c r="V11" s="406"/>
      <c r="W11" s="409"/>
      <c r="X11" s="405"/>
      <c r="Y11" s="405"/>
      <c r="Z11" s="410"/>
      <c r="AA11" s="411"/>
      <c r="AB11" s="412"/>
      <c r="AC11" s="405"/>
      <c r="AD11" s="413"/>
      <c r="AE11" s="412"/>
      <c r="AF11" s="412"/>
      <c r="AG11" s="412"/>
      <c r="AH11" s="405"/>
      <c r="AI11" s="412"/>
      <c r="AJ11" s="405"/>
    </row>
    <row r="12" spans="2:36" ht="51" x14ac:dyDescent="0.2">
      <c r="B12" s="522" t="s">
        <v>429</v>
      </c>
      <c r="C12" s="522" t="s">
        <v>531</v>
      </c>
      <c r="D12" s="523"/>
      <c r="E12" s="524" t="s">
        <v>535</v>
      </c>
      <c r="F12" s="525"/>
      <c r="G12" s="526" t="s">
        <v>539</v>
      </c>
      <c r="H12" s="527"/>
      <c r="I12" s="524" t="s">
        <v>21</v>
      </c>
      <c r="J12" s="524">
        <v>19187</v>
      </c>
      <c r="K12" s="524">
        <v>19187</v>
      </c>
      <c r="L12" s="527"/>
      <c r="M12" s="534" t="s">
        <v>1042</v>
      </c>
      <c r="N12" s="528"/>
      <c r="O12" s="524"/>
      <c r="P12" s="524"/>
      <c r="Q12" s="527"/>
      <c r="R12" s="529"/>
      <c r="S12" s="524"/>
      <c r="T12" s="524"/>
      <c r="U12" s="524"/>
      <c r="V12" s="524"/>
      <c r="W12" s="527"/>
      <c r="X12" s="524"/>
      <c r="Y12" s="530"/>
      <c r="Z12" s="527"/>
      <c r="AA12" s="527"/>
      <c r="AB12" s="527"/>
      <c r="AC12" s="527"/>
      <c r="AD12" s="527"/>
      <c r="AE12" s="527"/>
      <c r="AF12" s="4"/>
      <c r="AG12" s="524"/>
      <c r="AH12" s="4" t="s">
        <v>196</v>
      </c>
      <c r="AI12" s="527"/>
      <c r="AJ12" s="524"/>
    </row>
    <row r="13" spans="2:36" ht="51" x14ac:dyDescent="0.25">
      <c r="B13" s="531" t="s">
        <v>195</v>
      </c>
      <c r="C13" s="522" t="s">
        <v>236</v>
      </c>
      <c r="D13" s="492">
        <v>1</v>
      </c>
      <c r="E13" s="524" t="s">
        <v>244</v>
      </c>
      <c r="F13" s="417">
        <v>1</v>
      </c>
      <c r="G13" s="524" t="s">
        <v>243</v>
      </c>
      <c r="H13" s="532">
        <v>1</v>
      </c>
      <c r="I13" s="4" t="s">
        <v>242</v>
      </c>
      <c r="J13" s="4">
        <v>0</v>
      </c>
      <c r="K13" s="533">
        <v>1</v>
      </c>
      <c r="L13" s="534" t="s">
        <v>1490</v>
      </c>
      <c r="M13" s="535">
        <v>1</v>
      </c>
      <c r="N13" s="524"/>
      <c r="O13" s="524"/>
      <c r="P13" s="524"/>
      <c r="Q13" s="488" t="s">
        <v>1872</v>
      </c>
      <c r="R13" s="417">
        <v>1</v>
      </c>
      <c r="S13" s="524"/>
      <c r="T13" s="524"/>
      <c r="U13" s="524"/>
      <c r="V13" s="524"/>
      <c r="W13" s="516" t="s">
        <v>1873</v>
      </c>
      <c r="X13" s="517"/>
      <c r="Y13" s="517"/>
      <c r="Z13" s="517"/>
      <c r="AA13" s="517"/>
      <c r="AB13" s="489" t="s">
        <v>1874</v>
      </c>
      <c r="AC13" s="414" t="s">
        <v>1875</v>
      </c>
      <c r="AD13" s="415">
        <v>0</v>
      </c>
      <c r="AE13" s="415">
        <v>2419748697.2399998</v>
      </c>
      <c r="AF13" s="416">
        <v>0</v>
      </c>
      <c r="AG13" s="518"/>
      <c r="AH13" s="4" t="s">
        <v>241</v>
      </c>
      <c r="AI13" s="534" t="s">
        <v>1876</v>
      </c>
      <c r="AJ13" s="524"/>
    </row>
    <row r="14" spans="2:36" ht="51" x14ac:dyDescent="0.2">
      <c r="B14" s="1430" t="s">
        <v>195</v>
      </c>
      <c r="C14" s="1430" t="s">
        <v>194</v>
      </c>
      <c r="D14" s="1431">
        <v>1</v>
      </c>
      <c r="E14" s="1432" t="s">
        <v>193</v>
      </c>
      <c r="F14" s="1431">
        <v>1</v>
      </c>
      <c r="G14" s="1433" t="s">
        <v>197</v>
      </c>
      <c r="H14" s="1434">
        <v>1</v>
      </c>
      <c r="I14" s="1435" t="s">
        <v>21</v>
      </c>
      <c r="J14" s="1435">
        <v>13636</v>
      </c>
      <c r="K14" s="1435">
        <v>14873</v>
      </c>
      <c r="L14" s="1437" t="s">
        <v>1502</v>
      </c>
      <c r="M14" s="1438">
        <v>402</v>
      </c>
      <c r="N14" s="1439"/>
      <c r="O14" s="1439"/>
      <c r="P14" s="1439"/>
      <c r="Q14" s="488" t="s">
        <v>1877</v>
      </c>
      <c r="R14" s="417">
        <v>0.3</v>
      </c>
      <c r="S14" s="1439"/>
      <c r="T14" s="1439"/>
      <c r="U14" s="1439"/>
      <c r="V14" s="1439"/>
      <c r="W14" s="516" t="s">
        <v>1873</v>
      </c>
      <c r="X14" s="1440"/>
      <c r="Y14" s="1440"/>
      <c r="Z14" s="1441" t="s">
        <v>1878</v>
      </c>
      <c r="AA14" s="891" t="s">
        <v>1879</v>
      </c>
      <c r="AB14" s="489" t="s">
        <v>1880</v>
      </c>
      <c r="AC14" s="490" t="s">
        <v>1881</v>
      </c>
      <c r="AD14" s="491">
        <v>5537000000</v>
      </c>
      <c r="AE14" s="491">
        <v>5537000000</v>
      </c>
      <c r="AF14" s="491">
        <v>1283075487</v>
      </c>
      <c r="AG14" s="1436"/>
      <c r="AH14" s="1435" t="s">
        <v>196</v>
      </c>
      <c r="AI14" s="1437" t="s">
        <v>1876</v>
      </c>
      <c r="AJ14" s="1440"/>
    </row>
    <row r="15" spans="2:36" ht="47.25" x14ac:dyDescent="0.2">
      <c r="B15" s="1430"/>
      <c r="C15" s="1430"/>
      <c r="D15" s="1431"/>
      <c r="E15" s="1432"/>
      <c r="F15" s="1431"/>
      <c r="G15" s="1433"/>
      <c r="H15" s="1434"/>
      <c r="I15" s="1436"/>
      <c r="J15" s="1436"/>
      <c r="K15" s="1436"/>
      <c r="L15" s="1417"/>
      <c r="M15" s="1417"/>
      <c r="N15" s="1417"/>
      <c r="O15" s="1417"/>
      <c r="P15" s="1417"/>
      <c r="Q15" s="519" t="s">
        <v>1882</v>
      </c>
      <c r="R15" s="493">
        <v>0.1</v>
      </c>
      <c r="S15" s="1417"/>
      <c r="T15" s="1417"/>
      <c r="U15" s="1417"/>
      <c r="V15" s="1417"/>
      <c r="W15" s="516" t="s">
        <v>1873</v>
      </c>
      <c r="X15" s="1440"/>
      <c r="Y15" s="1440"/>
      <c r="Z15" s="1441"/>
      <c r="AA15" s="891"/>
      <c r="AB15" s="489" t="s">
        <v>1883</v>
      </c>
      <c r="AC15" s="490" t="s">
        <v>1884</v>
      </c>
      <c r="AD15" s="491">
        <v>161000000</v>
      </c>
      <c r="AE15" s="491">
        <v>161000000</v>
      </c>
      <c r="AF15" s="491">
        <v>0</v>
      </c>
      <c r="AG15" s="1436"/>
      <c r="AH15" s="1436"/>
      <c r="AI15" s="1417"/>
      <c r="AJ15" s="1440"/>
    </row>
    <row r="16" spans="2:36" ht="28.5" x14ac:dyDescent="0.2">
      <c r="B16" s="1430"/>
      <c r="C16" s="1430"/>
      <c r="D16" s="1431"/>
      <c r="E16" s="1432"/>
      <c r="F16" s="1431"/>
      <c r="G16" s="1433"/>
      <c r="H16" s="1434"/>
      <c r="I16" s="1436"/>
      <c r="J16" s="1436"/>
      <c r="K16" s="1436"/>
      <c r="L16" s="1417"/>
      <c r="M16" s="1417"/>
      <c r="N16" s="1417"/>
      <c r="O16" s="1417"/>
      <c r="P16" s="1417"/>
      <c r="Q16" s="519" t="s">
        <v>1885</v>
      </c>
      <c r="R16" s="493">
        <v>0.3</v>
      </c>
      <c r="S16" s="1417"/>
      <c r="T16" s="1417"/>
      <c r="U16" s="1417"/>
      <c r="V16" s="1417"/>
      <c r="W16" s="516" t="s">
        <v>1873</v>
      </c>
      <c r="X16" s="1440"/>
      <c r="Y16" s="1440"/>
      <c r="Z16" s="1441"/>
      <c r="AA16" s="891"/>
      <c r="AB16" s="1442" t="s">
        <v>1886</v>
      </c>
      <c r="AC16" s="1443" t="s">
        <v>1887</v>
      </c>
      <c r="AD16" s="1444">
        <v>3840000000</v>
      </c>
      <c r="AE16" s="1444">
        <v>3840000000</v>
      </c>
      <c r="AF16" s="1444">
        <v>1424584154</v>
      </c>
      <c r="AG16" s="1436"/>
      <c r="AH16" s="1436"/>
      <c r="AI16" s="1417"/>
      <c r="AJ16" s="1440"/>
    </row>
    <row r="17" spans="2:36" ht="28.5" x14ac:dyDescent="0.2">
      <c r="B17" s="1430"/>
      <c r="C17" s="1430"/>
      <c r="D17" s="1431"/>
      <c r="E17" s="1432"/>
      <c r="F17" s="1431"/>
      <c r="G17" s="1433"/>
      <c r="H17" s="1434"/>
      <c r="I17" s="1436"/>
      <c r="J17" s="1436"/>
      <c r="K17" s="1436"/>
      <c r="L17" s="1417"/>
      <c r="M17" s="1417"/>
      <c r="N17" s="1417"/>
      <c r="O17" s="1417"/>
      <c r="P17" s="1417"/>
      <c r="Q17" s="519" t="s">
        <v>1888</v>
      </c>
      <c r="R17" s="493">
        <v>0.2</v>
      </c>
      <c r="S17" s="1417"/>
      <c r="T17" s="1417"/>
      <c r="U17" s="1417"/>
      <c r="V17" s="1417"/>
      <c r="W17" s="516" t="s">
        <v>1873</v>
      </c>
      <c r="X17" s="1440"/>
      <c r="Y17" s="1440"/>
      <c r="Z17" s="1441"/>
      <c r="AA17" s="891"/>
      <c r="AB17" s="1442"/>
      <c r="AC17" s="1443"/>
      <c r="AD17" s="1444"/>
      <c r="AE17" s="1444"/>
      <c r="AF17" s="1444"/>
      <c r="AG17" s="1436"/>
      <c r="AH17" s="1436"/>
      <c r="AI17" s="1417"/>
      <c r="AJ17" s="1440"/>
    </row>
    <row r="18" spans="2:36" ht="28.5" x14ac:dyDescent="0.2">
      <c r="B18" s="1430"/>
      <c r="C18" s="1430"/>
      <c r="D18" s="1431"/>
      <c r="E18" s="1432"/>
      <c r="F18" s="1431"/>
      <c r="G18" s="1433"/>
      <c r="H18" s="1434"/>
      <c r="I18" s="1436"/>
      <c r="J18" s="1436"/>
      <c r="K18" s="1436"/>
      <c r="L18" s="1417"/>
      <c r="M18" s="1417"/>
      <c r="N18" s="1417"/>
      <c r="O18" s="1417"/>
      <c r="P18" s="1417"/>
      <c r="Q18" s="520" t="s">
        <v>1889</v>
      </c>
      <c r="R18" s="521">
        <v>0.1</v>
      </c>
      <c r="S18" s="1417"/>
      <c r="T18" s="1417"/>
      <c r="U18" s="1417"/>
      <c r="V18" s="1417"/>
      <c r="W18" s="516" t="s">
        <v>1873</v>
      </c>
      <c r="X18" s="1440"/>
      <c r="Y18" s="1440"/>
      <c r="Z18" s="1441"/>
      <c r="AA18" s="891"/>
      <c r="AB18" s="1442"/>
      <c r="AC18" s="1443"/>
      <c r="AD18" s="1444"/>
      <c r="AE18" s="1444"/>
      <c r="AF18" s="1444"/>
      <c r="AG18" s="1436"/>
      <c r="AH18" s="1436"/>
      <c r="AI18" s="1417"/>
      <c r="AJ18" s="1440"/>
    </row>
  </sheetData>
  <sheetProtection selectLockedCells="1" selectUnlockedCells="1"/>
  <mergeCells count="67">
    <mergeCell ref="AI14:AI18"/>
    <mergeCell ref="AJ14:AJ18"/>
    <mergeCell ref="AB16:AB18"/>
    <mergeCell ref="AC16:AC18"/>
    <mergeCell ref="AD16:AD18"/>
    <mergeCell ref="AE16:AE18"/>
    <mergeCell ref="AF16:AF18"/>
    <mergeCell ref="Y14:Y18"/>
    <mergeCell ref="Z14:Z18"/>
    <mergeCell ref="AA14:AA18"/>
    <mergeCell ref="AG14:AG18"/>
    <mergeCell ref="AH14:AH18"/>
    <mergeCell ref="S14:S18"/>
    <mergeCell ref="T14:T18"/>
    <mergeCell ref="U14:U18"/>
    <mergeCell ref="V14:V18"/>
    <mergeCell ref="X14:X18"/>
    <mergeCell ref="L14:L18"/>
    <mergeCell ref="M14:M18"/>
    <mergeCell ref="N14:N18"/>
    <mergeCell ref="O14:O18"/>
    <mergeCell ref="P14:P18"/>
    <mergeCell ref="G14:G18"/>
    <mergeCell ref="H14:H18"/>
    <mergeCell ref="I14:I18"/>
    <mergeCell ref="J14:J18"/>
    <mergeCell ref="K14:K18"/>
    <mergeCell ref="B14:B18"/>
    <mergeCell ref="C14:C18"/>
    <mergeCell ref="D14:D18"/>
    <mergeCell ref="E14:E18"/>
    <mergeCell ref="F14:F18"/>
    <mergeCell ref="AH8:AH10"/>
    <mergeCell ref="AI8:AI10"/>
    <mergeCell ref="AJ8:AJ10"/>
    <mergeCell ref="M9:M10"/>
    <mergeCell ref="N9:N10"/>
    <mergeCell ref="O9:O10"/>
    <mergeCell ref="P9:P10"/>
    <mergeCell ref="Z9:Z10"/>
    <mergeCell ref="AA9:AA10"/>
    <mergeCell ref="AB9:AB10"/>
    <mergeCell ref="AC9:AC10"/>
    <mergeCell ref="AD9:AD10"/>
    <mergeCell ref="AE9:AE10"/>
    <mergeCell ref="AF9:AF10"/>
    <mergeCell ref="AG9:AG10"/>
    <mergeCell ref="W8:W10"/>
    <mergeCell ref="X8:X10"/>
    <mergeCell ref="Y8:Y10"/>
    <mergeCell ref="Z8:AA8"/>
    <mergeCell ref="AB8:AG8"/>
    <mergeCell ref="L8:L10"/>
    <mergeCell ref="M8:P8"/>
    <mergeCell ref="Q8:Q10"/>
    <mergeCell ref="R8:R10"/>
    <mergeCell ref="S8:V9"/>
    <mergeCell ref="G8:G10"/>
    <mergeCell ref="H8:H10"/>
    <mergeCell ref="I8:I10"/>
    <mergeCell ref="J8:J10"/>
    <mergeCell ref="K8:K10"/>
    <mergeCell ref="B8:B10"/>
    <mergeCell ref="C8:C10"/>
    <mergeCell ref="D8:D10"/>
    <mergeCell ref="E8:E10"/>
    <mergeCell ref="F8:F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3:AJ12"/>
  <sheetViews>
    <sheetView topLeftCell="I1" zoomScale="85" zoomScaleNormal="85"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26.5703125" style="2" customWidth="1"/>
    <col min="8" max="8" width="16" style="2" hidden="1" customWidth="1"/>
    <col min="9" max="9" width="13.140625" style="43" customWidth="1"/>
    <col min="10" max="11" width="15.28515625" style="43" bestFit="1" customWidth="1"/>
    <col min="12" max="12" width="15.28515625" style="2" customWidth="1"/>
    <col min="13" max="13" width="27.28515625" style="2" customWidth="1"/>
    <col min="14" max="14" width="20.28515625" style="36" hidden="1" customWidth="1"/>
    <col min="15" max="15" width="17.28515625" style="2" hidden="1" customWidth="1"/>
    <col min="16" max="16" width="11.85546875" style="2" hidden="1" customWidth="1"/>
    <col min="17" max="17" width="40"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41"/>
      <c r="J3" s="41"/>
      <c r="K3" s="41"/>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579</v>
      </c>
      <c r="D4" s="13"/>
      <c r="E4" s="13"/>
      <c r="F4" s="13"/>
      <c r="G4" s="14"/>
      <c r="H4" s="14"/>
      <c r="I4" s="42"/>
      <c r="J4" s="42"/>
      <c r="K4" s="42"/>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51" x14ac:dyDescent="0.2">
      <c r="B9" s="1044" t="s">
        <v>39</v>
      </c>
      <c r="C9" s="1044" t="s">
        <v>38</v>
      </c>
      <c r="D9" s="82"/>
      <c r="E9" s="1035" t="s">
        <v>546</v>
      </c>
      <c r="F9" s="82"/>
      <c r="G9" s="1107" t="s">
        <v>83</v>
      </c>
      <c r="H9" s="39"/>
      <c r="I9" s="1107" t="s">
        <v>21</v>
      </c>
      <c r="J9" s="1107">
        <v>1</v>
      </c>
      <c r="K9" s="1107">
        <v>1</v>
      </c>
      <c r="L9" s="1023" t="s">
        <v>581</v>
      </c>
      <c r="M9" s="1035">
        <v>1</v>
      </c>
      <c r="N9" s="156"/>
      <c r="O9" s="262"/>
      <c r="P9" s="40"/>
      <c r="Q9" s="40" t="s">
        <v>1531</v>
      </c>
      <c r="R9" s="263">
        <v>0.2</v>
      </c>
      <c r="S9" s="263">
        <v>0</v>
      </c>
      <c r="T9" s="40"/>
      <c r="U9" s="40"/>
      <c r="V9" s="40"/>
      <c r="W9" s="40" t="s">
        <v>948</v>
      </c>
      <c r="X9" s="40"/>
      <c r="Y9" s="40"/>
      <c r="Z9" s="264" t="s">
        <v>947</v>
      </c>
      <c r="AA9" s="40"/>
      <c r="AB9" s="40"/>
      <c r="AC9" s="40"/>
      <c r="AD9" s="40"/>
      <c r="AE9" s="40"/>
      <c r="AF9" s="40"/>
      <c r="AG9" s="40"/>
      <c r="AH9" s="1107" t="s">
        <v>82</v>
      </c>
      <c r="AI9" s="40"/>
      <c r="AJ9" s="40"/>
    </row>
    <row r="10" spans="1:36" s="8" customFormat="1" ht="38.25" x14ac:dyDescent="0.2">
      <c r="B10" s="1045"/>
      <c r="C10" s="1045"/>
      <c r="D10" s="82"/>
      <c r="E10" s="1036"/>
      <c r="F10" s="82"/>
      <c r="G10" s="1117"/>
      <c r="H10" s="39"/>
      <c r="I10" s="1117"/>
      <c r="J10" s="1117"/>
      <c r="K10" s="1117"/>
      <c r="L10" s="1025"/>
      <c r="M10" s="1036"/>
      <c r="N10" s="39"/>
      <c r="O10" s="39"/>
      <c r="P10" s="39"/>
      <c r="Q10" s="40" t="s">
        <v>1532</v>
      </c>
      <c r="R10" s="265">
        <v>0.3</v>
      </c>
      <c r="S10" s="265">
        <v>0.25</v>
      </c>
      <c r="T10" s="265">
        <v>0.25</v>
      </c>
      <c r="U10" s="39"/>
      <c r="V10" s="39"/>
      <c r="W10" s="40" t="s">
        <v>1018</v>
      </c>
      <c r="X10" s="39"/>
      <c r="Y10" s="39"/>
      <c r="Z10" s="264" t="s">
        <v>947</v>
      </c>
      <c r="AA10" s="39"/>
      <c r="AB10" s="39"/>
      <c r="AC10" s="39"/>
      <c r="AD10" s="39"/>
      <c r="AE10" s="39"/>
      <c r="AF10" s="39"/>
      <c r="AG10" s="39"/>
      <c r="AH10" s="1117"/>
      <c r="AI10" s="39"/>
      <c r="AJ10" s="39"/>
    </row>
    <row r="11" spans="1:36" s="8" customFormat="1" ht="63.75" x14ac:dyDescent="0.2">
      <c r="B11" s="1045"/>
      <c r="C11" s="1045"/>
      <c r="D11" s="82"/>
      <c r="E11" s="1036"/>
      <c r="F11" s="82"/>
      <c r="G11" s="1117"/>
      <c r="H11" s="39"/>
      <c r="I11" s="1117"/>
      <c r="J11" s="1117"/>
      <c r="K11" s="1117"/>
      <c r="L11" s="1025"/>
      <c r="M11" s="1036"/>
      <c r="N11" s="39"/>
      <c r="O11" s="39"/>
      <c r="P11" s="39"/>
      <c r="Q11" s="40" t="s">
        <v>1533</v>
      </c>
      <c r="R11" s="265">
        <v>0.25</v>
      </c>
      <c r="S11" s="265">
        <v>0</v>
      </c>
      <c r="T11" s="39"/>
      <c r="U11" s="39"/>
      <c r="V11" s="39"/>
      <c r="W11" s="40" t="s">
        <v>1019</v>
      </c>
      <c r="X11" s="39"/>
      <c r="Y11" s="39"/>
      <c r="Z11" s="264" t="s">
        <v>947</v>
      </c>
      <c r="AA11" s="39"/>
      <c r="AB11" s="39"/>
      <c r="AC11" s="39"/>
      <c r="AD11" s="39"/>
      <c r="AE11" s="39"/>
      <c r="AF11" s="39"/>
      <c r="AG11" s="39"/>
      <c r="AH11" s="1117"/>
      <c r="AI11" s="39"/>
      <c r="AJ11" s="39"/>
    </row>
    <row r="12" spans="1:36" s="8" customFormat="1" ht="25.5" x14ac:dyDescent="0.2">
      <c r="B12" s="1046"/>
      <c r="C12" s="1046"/>
      <c r="D12" s="82"/>
      <c r="E12" s="1037"/>
      <c r="F12" s="82"/>
      <c r="G12" s="1108"/>
      <c r="H12" s="39"/>
      <c r="I12" s="1108"/>
      <c r="J12" s="1108"/>
      <c r="K12" s="1108"/>
      <c r="L12" s="1024"/>
      <c r="M12" s="1037"/>
      <c r="N12" s="39"/>
      <c r="O12" s="39"/>
      <c r="P12" s="39"/>
      <c r="Q12" s="40" t="s">
        <v>1534</v>
      </c>
      <c r="R12" s="265">
        <v>0.25</v>
      </c>
      <c r="S12" s="265">
        <v>0</v>
      </c>
      <c r="T12" s="39"/>
      <c r="U12" s="39"/>
      <c r="V12" s="39"/>
      <c r="W12" s="40" t="s">
        <v>1020</v>
      </c>
      <c r="X12" s="39"/>
      <c r="Y12" s="39"/>
      <c r="Z12" s="264" t="s">
        <v>947</v>
      </c>
      <c r="AA12" s="39"/>
      <c r="AB12" s="39"/>
      <c r="AC12" s="39"/>
      <c r="AD12" s="39"/>
      <c r="AE12" s="39"/>
      <c r="AF12" s="39"/>
      <c r="AG12" s="39"/>
      <c r="AH12" s="1108"/>
      <c r="AI12" s="39"/>
      <c r="AJ12" s="39"/>
    </row>
  </sheetData>
  <sheetProtection selectLockedCells="1" selectUnlockedCells="1"/>
  <autoFilter ref="A8:BE8" xr:uid="{00000000-0009-0000-0000-000012000000}"/>
  <mergeCells count="45">
    <mergeCell ref="AH9:AH12"/>
    <mergeCell ref="J9:J12"/>
    <mergeCell ref="K9:K12"/>
    <mergeCell ref="L9:L12"/>
    <mergeCell ref="M9:M12"/>
    <mergeCell ref="I9:I12"/>
    <mergeCell ref="G9:G12"/>
    <mergeCell ref="E9:E12"/>
    <mergeCell ref="C9:C12"/>
    <mergeCell ref="B9:B12"/>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K76"/>
  <sheetViews>
    <sheetView topLeftCell="E4" zoomScale="98" zoomScaleNormal="98" workbookViewId="0">
      <selection activeCell="J9" sqref="J9:J10"/>
    </sheetView>
  </sheetViews>
  <sheetFormatPr baseColWidth="10" defaultRowHeight="12.75" x14ac:dyDescent="0.2"/>
  <cols>
    <col min="1" max="1" width="25.140625" style="541" hidden="1" customWidth="1"/>
    <col min="2" max="2" width="48.85546875" style="539" customWidth="1"/>
    <col min="3" max="3" width="30.85546875" style="43" customWidth="1"/>
    <col min="4" max="4" width="7.5703125" style="1" hidden="1" customWidth="1"/>
    <col min="5" max="5" width="26.140625" style="43" customWidth="1"/>
    <col min="6" max="6" width="7.7109375" style="1" hidden="1" customWidth="1"/>
    <col min="7" max="7" width="45.85546875" style="2" customWidth="1"/>
    <col min="8" max="8" width="8.28515625" style="2" hidden="1" customWidth="1"/>
    <col min="9" max="9" width="13.140625" style="2" customWidth="1"/>
    <col min="10" max="10" width="11.28515625" style="43" customWidth="1"/>
    <col min="11" max="11" width="10.140625" style="43" customWidth="1"/>
    <col min="12" max="12" width="15.28515625" style="43" customWidth="1"/>
    <col min="13" max="13" width="16.140625" style="43" customWidth="1"/>
    <col min="14" max="14" width="20.28515625" style="36" hidden="1" customWidth="1"/>
    <col min="15" max="15" width="17.28515625" style="2" hidden="1" customWidth="1"/>
    <col min="16" max="16" width="11.85546875" style="2" hidden="1" customWidth="1"/>
    <col min="17" max="17" width="37.140625" style="539" customWidth="1"/>
    <col min="18" max="18" width="9" style="540" hidden="1" customWidth="1"/>
    <col min="19" max="19" width="6.5703125" style="2" hidden="1" customWidth="1"/>
    <col min="20" max="22" width="7.5703125" style="2" hidden="1" customWidth="1"/>
    <col min="23" max="23" width="19" style="43" customWidth="1"/>
    <col min="24" max="24" width="21.5703125" style="2" hidden="1" customWidth="1"/>
    <col min="25" max="25" width="20.28515625" style="2" hidden="1" customWidth="1"/>
    <col min="26" max="26" width="31.42578125" style="539" customWidth="1"/>
    <col min="27" max="27" width="20.28515625" style="43" customWidth="1"/>
    <col min="28" max="28" width="22.7109375" style="43" customWidth="1"/>
    <col min="29" max="29" width="32.42578125" style="539" customWidth="1"/>
    <col min="30" max="30" width="25.28515625" style="538" customWidth="1"/>
    <col min="31" max="31" width="25.85546875" style="43" customWidth="1"/>
    <col min="32" max="33" width="20.28515625" style="2" hidden="1" customWidth="1"/>
    <col min="34" max="34" width="31" style="537" customWidth="1"/>
    <col min="35" max="35" width="24.7109375" style="2" customWidth="1"/>
    <col min="36" max="36" width="24.5703125" style="2" customWidth="1"/>
    <col min="37" max="37" width="27.140625" style="1" hidden="1" customWidth="1"/>
    <col min="38" max="16384" width="11.42578125" style="1"/>
  </cols>
  <sheetData>
    <row r="1" spans="1:37" ht="21.75" customHeight="1" x14ac:dyDescent="0.2">
      <c r="B1" s="591" t="s">
        <v>551</v>
      </c>
      <c r="C1" s="48">
        <v>2020</v>
      </c>
      <c r="D1" s="9"/>
      <c r="E1" s="41"/>
      <c r="F1" s="9"/>
      <c r="G1" s="10"/>
      <c r="H1" s="10"/>
      <c r="I1" s="10"/>
      <c r="J1" s="41"/>
      <c r="K1" s="41"/>
      <c r="L1" s="41"/>
      <c r="M1" s="41"/>
      <c r="N1" s="10"/>
      <c r="O1" s="10"/>
      <c r="P1" s="10"/>
      <c r="Q1" s="594"/>
      <c r="R1" s="120"/>
      <c r="S1" s="10"/>
      <c r="T1" s="10"/>
      <c r="U1" s="10"/>
      <c r="V1" s="10"/>
      <c r="W1" s="41"/>
      <c r="X1" s="10"/>
      <c r="Y1" s="10"/>
      <c r="Z1" s="594"/>
      <c r="AA1" s="41"/>
      <c r="AB1" s="41"/>
      <c r="AC1" s="594"/>
      <c r="AD1" s="593"/>
      <c r="AE1" s="41"/>
      <c r="AF1" s="10"/>
      <c r="AG1" s="10"/>
      <c r="AH1" s="592"/>
      <c r="AI1" s="10"/>
      <c r="AJ1" s="12"/>
    </row>
    <row r="2" spans="1:37" ht="22.5" customHeight="1" x14ac:dyDescent="0.2">
      <c r="B2" s="591" t="s">
        <v>550</v>
      </c>
      <c r="C2" s="48" t="s">
        <v>566</v>
      </c>
      <c r="D2" s="13"/>
      <c r="E2" s="42"/>
      <c r="F2" s="13"/>
      <c r="G2" s="14"/>
      <c r="H2" s="14"/>
      <c r="I2" s="14"/>
      <c r="J2" s="42"/>
      <c r="K2" s="42"/>
      <c r="L2" s="42"/>
      <c r="M2" s="42"/>
      <c r="N2" s="14"/>
      <c r="O2" s="14"/>
      <c r="P2" s="14"/>
      <c r="Q2" s="590"/>
      <c r="R2" s="123"/>
      <c r="S2" s="14"/>
      <c r="T2" s="14"/>
      <c r="U2" s="14"/>
      <c r="V2" s="14"/>
      <c r="W2" s="42"/>
      <c r="X2" s="14"/>
      <c r="Y2" s="14"/>
      <c r="Z2" s="590"/>
      <c r="AA2" s="42"/>
      <c r="AB2" s="42"/>
      <c r="AC2" s="590"/>
      <c r="AD2" s="589"/>
      <c r="AE2" s="42"/>
      <c r="AF2" s="14"/>
      <c r="AG2" s="14"/>
      <c r="AH2" s="588"/>
      <c r="AI2" s="14"/>
      <c r="AJ2" s="16"/>
    </row>
    <row r="3" spans="1:37" ht="51.75" customHeight="1" x14ac:dyDescent="0.2">
      <c r="B3" s="1070" t="s">
        <v>544</v>
      </c>
      <c r="C3" s="894" t="s">
        <v>0</v>
      </c>
      <c r="D3" s="894" t="s">
        <v>549</v>
      </c>
      <c r="E3" s="894" t="s">
        <v>543</v>
      </c>
      <c r="F3" s="894" t="s">
        <v>549</v>
      </c>
      <c r="G3" s="902" t="s">
        <v>6</v>
      </c>
      <c r="H3" s="894" t="s">
        <v>549</v>
      </c>
      <c r="I3" s="902" t="s">
        <v>542</v>
      </c>
      <c r="J3" s="902" t="s">
        <v>541</v>
      </c>
      <c r="K3" s="840" t="s">
        <v>540</v>
      </c>
      <c r="L3" s="840" t="s">
        <v>1</v>
      </c>
      <c r="M3" s="1073" t="s">
        <v>14</v>
      </c>
      <c r="N3" s="1074"/>
      <c r="O3" s="1074"/>
      <c r="P3" s="1075"/>
      <c r="Q3" s="844" t="s">
        <v>557</v>
      </c>
      <c r="R3" s="1064" t="s">
        <v>549</v>
      </c>
      <c r="S3" s="897" t="s">
        <v>560</v>
      </c>
      <c r="T3" s="897"/>
      <c r="U3" s="897"/>
      <c r="V3" s="897"/>
      <c r="W3" s="1067" t="s">
        <v>12</v>
      </c>
      <c r="X3" s="880" t="s">
        <v>562</v>
      </c>
      <c r="Y3" s="880" t="s">
        <v>11</v>
      </c>
      <c r="Z3" s="885" t="s">
        <v>3</v>
      </c>
      <c r="AA3" s="886"/>
      <c r="AB3" s="880" t="s">
        <v>4</v>
      </c>
      <c r="AC3" s="1061"/>
      <c r="AD3" s="880"/>
      <c r="AE3" s="880"/>
      <c r="AF3" s="880"/>
      <c r="AG3" s="880"/>
      <c r="AH3" s="880" t="s">
        <v>19</v>
      </c>
      <c r="AI3" s="880" t="s">
        <v>2</v>
      </c>
      <c r="AJ3" s="880" t="s">
        <v>5</v>
      </c>
    </row>
    <row r="4" spans="1:37" ht="25.5" customHeight="1" x14ac:dyDescent="0.2">
      <c r="B4" s="1071"/>
      <c r="C4" s="895"/>
      <c r="D4" s="895"/>
      <c r="E4" s="895"/>
      <c r="F4" s="895"/>
      <c r="G4" s="903"/>
      <c r="H4" s="895"/>
      <c r="I4" s="903"/>
      <c r="J4" s="903"/>
      <c r="K4" s="840"/>
      <c r="L4" s="840"/>
      <c r="M4" s="841" t="s">
        <v>13</v>
      </c>
      <c r="N4" s="841" t="s">
        <v>559</v>
      </c>
      <c r="O4" s="842" t="s">
        <v>561</v>
      </c>
      <c r="P4" s="858" t="s">
        <v>552</v>
      </c>
      <c r="Q4" s="1063"/>
      <c r="R4" s="1065"/>
      <c r="S4" s="898"/>
      <c r="T4" s="898"/>
      <c r="U4" s="898"/>
      <c r="V4" s="898"/>
      <c r="W4" s="1068"/>
      <c r="X4" s="880"/>
      <c r="Y4" s="880"/>
      <c r="Z4" s="844" t="s">
        <v>18</v>
      </c>
      <c r="AA4" s="844" t="s">
        <v>955</v>
      </c>
      <c r="AB4" s="880" t="s">
        <v>7</v>
      </c>
      <c r="AC4" s="880" t="s">
        <v>8</v>
      </c>
      <c r="AD4" s="1059" t="s">
        <v>9</v>
      </c>
      <c r="AE4" s="880" t="s">
        <v>15</v>
      </c>
      <c r="AF4" s="880" t="s">
        <v>16</v>
      </c>
      <c r="AG4" s="880" t="s">
        <v>17</v>
      </c>
      <c r="AH4" s="880"/>
      <c r="AI4" s="1062"/>
      <c r="AJ4" s="880"/>
    </row>
    <row r="5" spans="1:37" ht="25.5" customHeight="1" x14ac:dyDescent="0.2">
      <c r="B5" s="1072"/>
      <c r="C5" s="896"/>
      <c r="D5" s="896"/>
      <c r="E5" s="896"/>
      <c r="F5" s="896"/>
      <c r="G5" s="904"/>
      <c r="H5" s="896"/>
      <c r="I5" s="904"/>
      <c r="J5" s="904"/>
      <c r="K5" s="840"/>
      <c r="L5" s="840"/>
      <c r="M5" s="841"/>
      <c r="N5" s="841"/>
      <c r="O5" s="843"/>
      <c r="P5" s="858"/>
      <c r="Q5" s="845"/>
      <c r="R5" s="1066"/>
      <c r="S5" s="32" t="s">
        <v>553</v>
      </c>
      <c r="T5" s="32" t="s">
        <v>554</v>
      </c>
      <c r="U5" s="32" t="s">
        <v>556</v>
      </c>
      <c r="V5" s="32" t="s">
        <v>555</v>
      </c>
      <c r="W5" s="1069"/>
      <c r="X5" s="844"/>
      <c r="Y5" s="844"/>
      <c r="Z5" s="845"/>
      <c r="AA5" s="845"/>
      <c r="AB5" s="881"/>
      <c r="AC5" s="844"/>
      <c r="AD5" s="1060"/>
      <c r="AE5" s="881"/>
      <c r="AF5" s="881"/>
      <c r="AG5" s="881"/>
      <c r="AH5" s="844"/>
      <c r="AI5" s="881"/>
      <c r="AJ5" s="844"/>
    </row>
    <row r="6" spans="1:37" x14ac:dyDescent="0.2">
      <c r="A6" s="587" t="s">
        <v>2149</v>
      </c>
      <c r="B6" s="586"/>
      <c r="C6" s="19"/>
      <c r="D6" s="19"/>
      <c r="E6" s="19"/>
      <c r="F6" s="19"/>
      <c r="G6" s="20"/>
      <c r="H6" s="20"/>
      <c r="I6" s="20"/>
      <c r="J6" s="20"/>
      <c r="K6" s="21"/>
      <c r="L6" s="21"/>
      <c r="M6" s="37"/>
      <c r="N6" s="37"/>
      <c r="O6" s="37"/>
      <c r="P6" s="38"/>
      <c r="Q6" s="585"/>
      <c r="R6" s="127"/>
      <c r="S6" s="25"/>
      <c r="T6" s="25"/>
      <c r="U6" s="25"/>
      <c r="V6" s="25"/>
      <c r="W6" s="26"/>
      <c r="X6" s="27"/>
      <c r="Y6" s="27"/>
      <c r="Z6" s="584"/>
      <c r="AA6" s="27"/>
      <c r="AB6" s="30"/>
      <c r="AC6" s="583"/>
      <c r="AD6" s="582"/>
      <c r="AE6" s="30"/>
      <c r="AF6" s="30"/>
      <c r="AG6" s="30"/>
      <c r="AH6" s="27"/>
      <c r="AI6" s="30"/>
      <c r="AJ6" s="27"/>
    </row>
    <row r="7" spans="1:37" x14ac:dyDescent="0.2">
      <c r="A7" s="587"/>
      <c r="B7" s="586"/>
      <c r="C7" s="19"/>
      <c r="D7" s="19"/>
      <c r="E7" s="19"/>
      <c r="F7" s="19"/>
      <c r="G7" s="20"/>
      <c r="H7" s="20"/>
      <c r="I7" s="20"/>
      <c r="J7" s="20"/>
      <c r="K7" s="21"/>
      <c r="L7" s="21"/>
      <c r="M7" s="37"/>
      <c r="N7" s="37"/>
      <c r="O7" s="37"/>
      <c r="P7" s="38"/>
      <c r="Q7" s="585"/>
      <c r="R7" s="127"/>
      <c r="S7" s="25"/>
      <c r="T7" s="25"/>
      <c r="U7" s="25"/>
      <c r="V7" s="25"/>
      <c r="W7" s="26"/>
      <c r="X7" s="27"/>
      <c r="Y7" s="27"/>
      <c r="Z7" s="584"/>
      <c r="AA7" s="27"/>
      <c r="AB7" s="30"/>
      <c r="AC7" s="583"/>
      <c r="AD7" s="582"/>
      <c r="AE7" s="30"/>
      <c r="AF7" s="30"/>
      <c r="AG7" s="30"/>
      <c r="AH7" s="27"/>
      <c r="AI7" s="30"/>
      <c r="AJ7" s="27"/>
    </row>
    <row r="8" spans="1:37" s="8" customFormat="1" ht="81.75" customHeight="1" x14ac:dyDescent="0.2">
      <c r="A8" s="555" t="s">
        <v>2148</v>
      </c>
      <c r="B8" s="556" t="s">
        <v>429</v>
      </c>
      <c r="C8" s="555" t="s">
        <v>531</v>
      </c>
      <c r="D8" s="497"/>
      <c r="E8" s="514" t="s">
        <v>535</v>
      </c>
      <c r="F8" s="497"/>
      <c r="G8" s="515" t="s">
        <v>538</v>
      </c>
      <c r="H8" s="495"/>
      <c r="I8" s="106" t="s">
        <v>21</v>
      </c>
      <c r="J8" s="106">
        <v>0</v>
      </c>
      <c r="K8" s="106">
        <v>1</v>
      </c>
      <c r="L8" s="503" t="s">
        <v>581</v>
      </c>
      <c r="M8" s="581">
        <v>1</v>
      </c>
      <c r="N8" s="581"/>
      <c r="O8" s="581"/>
      <c r="P8" s="580"/>
      <c r="Q8" s="578" t="s">
        <v>2147</v>
      </c>
      <c r="R8" s="577">
        <v>1</v>
      </c>
      <c r="S8" s="469"/>
      <c r="T8" s="469"/>
      <c r="U8" s="469"/>
      <c r="V8" s="469"/>
      <c r="W8" s="553">
        <v>44195</v>
      </c>
      <c r="X8" s="509"/>
      <c r="Y8" s="509"/>
      <c r="Z8" s="579" t="s">
        <v>947</v>
      </c>
      <c r="AA8" s="579" t="s">
        <v>947</v>
      </c>
      <c r="AB8" s="579" t="s">
        <v>947</v>
      </c>
      <c r="AC8" s="579" t="s">
        <v>947</v>
      </c>
      <c r="AD8" s="579" t="s">
        <v>947</v>
      </c>
      <c r="AE8" s="509" t="s">
        <v>947</v>
      </c>
      <c r="AF8" s="509"/>
      <c r="AG8" s="509"/>
      <c r="AH8" s="505" t="s">
        <v>2034</v>
      </c>
      <c r="AI8" s="513" t="s">
        <v>2033</v>
      </c>
      <c r="AJ8" s="509" t="s">
        <v>947</v>
      </c>
      <c r="AK8" s="36" t="s">
        <v>2146</v>
      </c>
    </row>
    <row r="9" spans="1:37" s="8" customFormat="1" ht="81.75" customHeight="1" x14ac:dyDescent="0.2">
      <c r="A9" s="1101" t="s">
        <v>2082</v>
      </c>
      <c r="B9" s="1021" t="s">
        <v>267</v>
      </c>
      <c r="C9" s="910" t="s">
        <v>367</v>
      </c>
      <c r="D9" s="497"/>
      <c r="E9" s="717" t="s">
        <v>404</v>
      </c>
      <c r="F9" s="497"/>
      <c r="G9" s="1029" t="s">
        <v>403</v>
      </c>
      <c r="H9" s="495"/>
      <c r="I9" s="705" t="s">
        <v>21</v>
      </c>
      <c r="J9" s="705">
        <v>0</v>
      </c>
      <c r="K9" s="705">
        <v>1</v>
      </c>
      <c r="L9" s="1107" t="s">
        <v>582</v>
      </c>
      <c r="M9" s="1111">
        <v>1</v>
      </c>
      <c r="N9" s="1111"/>
      <c r="O9" s="1111"/>
      <c r="P9" s="1115"/>
      <c r="Q9" s="578" t="s">
        <v>2145</v>
      </c>
      <c r="R9" s="577">
        <v>0.8</v>
      </c>
      <c r="S9" s="469"/>
      <c r="T9" s="469"/>
      <c r="U9" s="469"/>
      <c r="V9" s="469"/>
      <c r="W9" s="1077">
        <v>44196</v>
      </c>
      <c r="X9" s="509"/>
      <c r="Y9" s="509"/>
      <c r="Z9" s="505" t="s">
        <v>2052</v>
      </c>
      <c r="AA9" s="513" t="s">
        <v>2051</v>
      </c>
      <c r="AB9" s="148" t="s">
        <v>2050</v>
      </c>
      <c r="AC9" s="505" t="s">
        <v>2049</v>
      </c>
      <c r="AD9" s="1113">
        <v>0</v>
      </c>
      <c r="AE9" s="1103">
        <v>78000000</v>
      </c>
      <c r="AF9" s="509"/>
      <c r="AG9" s="509"/>
      <c r="AH9" s="1035" t="s">
        <v>2034</v>
      </c>
      <c r="AI9" s="1023" t="s">
        <v>2033</v>
      </c>
      <c r="AJ9" s="1109"/>
      <c r="AK9" s="8" t="s">
        <v>2144</v>
      </c>
    </row>
    <row r="10" spans="1:37" s="8" customFormat="1" ht="81.75" customHeight="1" x14ac:dyDescent="0.2">
      <c r="A10" s="1102"/>
      <c r="B10" s="1022"/>
      <c r="C10" s="912"/>
      <c r="D10" s="497"/>
      <c r="E10" s="719"/>
      <c r="F10" s="497"/>
      <c r="G10" s="1031"/>
      <c r="H10" s="495"/>
      <c r="I10" s="706"/>
      <c r="J10" s="706"/>
      <c r="K10" s="706"/>
      <c r="L10" s="1108"/>
      <c r="M10" s="1112"/>
      <c r="N10" s="1112"/>
      <c r="O10" s="1112"/>
      <c r="P10" s="1116"/>
      <c r="Q10" s="578" t="s">
        <v>2143</v>
      </c>
      <c r="R10" s="577">
        <v>0.2</v>
      </c>
      <c r="S10" s="469"/>
      <c r="T10" s="469"/>
      <c r="U10" s="469"/>
      <c r="V10" s="469"/>
      <c r="W10" s="1078"/>
      <c r="X10" s="509"/>
      <c r="Y10" s="509"/>
      <c r="Z10" s="505" t="s">
        <v>2052</v>
      </c>
      <c r="AA10" s="513" t="s">
        <v>2051</v>
      </c>
      <c r="AB10" s="148" t="s">
        <v>2050</v>
      </c>
      <c r="AC10" s="505" t="s">
        <v>2049</v>
      </c>
      <c r="AD10" s="1114"/>
      <c r="AE10" s="1104"/>
      <c r="AF10" s="509"/>
      <c r="AG10" s="509"/>
      <c r="AH10" s="1037"/>
      <c r="AI10" s="1024"/>
      <c r="AJ10" s="1110"/>
    </row>
    <row r="11" spans="1:37" s="8" customFormat="1" ht="81.75" customHeight="1" x14ac:dyDescent="0.2">
      <c r="A11" s="1044" t="s">
        <v>2085</v>
      </c>
      <c r="B11" s="1021" t="s">
        <v>267</v>
      </c>
      <c r="C11" s="910" t="s">
        <v>367</v>
      </c>
      <c r="D11" s="169"/>
      <c r="E11" s="717" t="s">
        <v>400</v>
      </c>
      <c r="F11" s="169"/>
      <c r="G11" s="1029" t="s">
        <v>399</v>
      </c>
      <c r="H11" s="169"/>
      <c r="I11" s="705" t="s">
        <v>21</v>
      </c>
      <c r="J11" s="705">
        <v>0</v>
      </c>
      <c r="K11" s="705">
        <v>1</v>
      </c>
      <c r="L11" s="1023" t="s">
        <v>582</v>
      </c>
      <c r="M11" s="1105">
        <v>1</v>
      </c>
      <c r="N11" s="1023"/>
      <c r="O11" s="1023"/>
      <c r="P11" s="1023"/>
      <c r="Q11" s="515" t="s">
        <v>2142</v>
      </c>
      <c r="R11" s="140">
        <v>0.5</v>
      </c>
      <c r="S11" s="39"/>
      <c r="T11" s="39"/>
      <c r="U11" s="39"/>
      <c r="V11" s="39"/>
      <c r="W11" s="553">
        <v>44195</v>
      </c>
      <c r="X11" s="39"/>
      <c r="Y11" s="39"/>
      <c r="Z11" s="1050" t="s">
        <v>947</v>
      </c>
      <c r="AA11" s="1050" t="s">
        <v>947</v>
      </c>
      <c r="AB11" s="1050" t="s">
        <v>947</v>
      </c>
      <c r="AC11" s="1050" t="s">
        <v>947</v>
      </c>
      <c r="AD11" s="1050" t="s">
        <v>947</v>
      </c>
      <c r="AE11" s="1023" t="s">
        <v>947</v>
      </c>
      <c r="AF11" s="39"/>
      <c r="AG11" s="39"/>
      <c r="AH11" s="1035" t="s">
        <v>2034</v>
      </c>
      <c r="AI11" s="1023" t="s">
        <v>2033</v>
      </c>
      <c r="AJ11" s="1023" t="s">
        <v>947</v>
      </c>
    </row>
    <row r="12" spans="1:37" s="8" customFormat="1" ht="68.25" customHeight="1" x14ac:dyDescent="0.2">
      <c r="A12" s="1046"/>
      <c r="B12" s="1022"/>
      <c r="C12" s="912"/>
      <c r="D12" s="169"/>
      <c r="E12" s="719"/>
      <c r="F12" s="169"/>
      <c r="G12" s="1031"/>
      <c r="H12" s="169"/>
      <c r="I12" s="706"/>
      <c r="J12" s="706"/>
      <c r="K12" s="706"/>
      <c r="L12" s="1024"/>
      <c r="M12" s="1106"/>
      <c r="N12" s="1024"/>
      <c r="O12" s="1024"/>
      <c r="P12" s="1024"/>
      <c r="Q12" s="515" t="s">
        <v>2141</v>
      </c>
      <c r="R12" s="140">
        <v>0.5</v>
      </c>
      <c r="S12" s="39"/>
      <c r="T12" s="39"/>
      <c r="U12" s="39"/>
      <c r="V12" s="39"/>
      <c r="W12" s="553">
        <v>44195</v>
      </c>
      <c r="X12" s="39"/>
      <c r="Y12" s="39"/>
      <c r="Z12" s="1054"/>
      <c r="AA12" s="1054"/>
      <c r="AB12" s="1054"/>
      <c r="AC12" s="1054"/>
      <c r="AD12" s="1054"/>
      <c r="AE12" s="1024"/>
      <c r="AF12" s="39"/>
      <c r="AG12" s="39"/>
      <c r="AH12" s="1037"/>
      <c r="AI12" s="1024"/>
      <c r="AJ12" s="1024"/>
    </row>
    <row r="13" spans="1:37" s="8" customFormat="1" ht="52.5" customHeight="1" x14ac:dyDescent="0.2">
      <c r="A13" s="85" t="s">
        <v>2140</v>
      </c>
      <c r="B13" s="556" t="s">
        <v>267</v>
      </c>
      <c r="C13" s="555" t="s">
        <v>367</v>
      </c>
      <c r="D13" s="169"/>
      <c r="E13" s="106" t="s">
        <v>379</v>
      </c>
      <c r="F13" s="169"/>
      <c r="G13" s="515" t="s">
        <v>378</v>
      </c>
      <c r="H13" s="169"/>
      <c r="I13" s="514" t="s">
        <v>21</v>
      </c>
      <c r="J13" s="514">
        <v>0</v>
      </c>
      <c r="K13" s="514">
        <v>1</v>
      </c>
      <c r="L13" s="513" t="s">
        <v>582</v>
      </c>
      <c r="M13" s="576">
        <v>1</v>
      </c>
      <c r="N13" s="39"/>
      <c r="O13" s="39"/>
      <c r="P13" s="39"/>
      <c r="Q13" s="515" t="s">
        <v>2139</v>
      </c>
      <c r="R13" s="140">
        <v>1</v>
      </c>
      <c r="S13" s="39"/>
      <c r="T13" s="39"/>
      <c r="U13" s="39"/>
      <c r="V13" s="39"/>
      <c r="W13" s="553">
        <v>44195</v>
      </c>
      <c r="X13" s="39"/>
      <c r="Y13" s="39"/>
      <c r="Z13" s="575" t="s">
        <v>2038</v>
      </c>
      <c r="AA13" s="565" t="s">
        <v>2037</v>
      </c>
      <c r="AB13" s="565" t="s">
        <v>2036</v>
      </c>
      <c r="AC13" s="575" t="s">
        <v>2035</v>
      </c>
      <c r="AD13" s="565">
        <v>5000000</v>
      </c>
      <c r="AE13" s="565">
        <v>5000000</v>
      </c>
      <c r="AF13" s="39"/>
      <c r="AG13" s="39"/>
      <c r="AH13" s="505" t="s">
        <v>2034</v>
      </c>
      <c r="AI13" s="513" t="s">
        <v>2033</v>
      </c>
      <c r="AJ13" s="513"/>
    </row>
    <row r="14" spans="1:37" s="8" customFormat="1" ht="58.5" customHeight="1" x14ac:dyDescent="0.2">
      <c r="A14" s="1044" t="s">
        <v>2138</v>
      </c>
      <c r="B14" s="1021" t="s">
        <v>195</v>
      </c>
      <c r="C14" s="910" t="s">
        <v>228</v>
      </c>
      <c r="D14" s="169"/>
      <c r="E14" s="705" t="s">
        <v>227</v>
      </c>
      <c r="F14" s="169"/>
      <c r="G14" s="1029" t="s">
        <v>226</v>
      </c>
      <c r="H14" s="169"/>
      <c r="I14" s="705" t="s">
        <v>21</v>
      </c>
      <c r="J14" s="705">
        <v>0</v>
      </c>
      <c r="K14" s="705">
        <v>1</v>
      </c>
      <c r="L14" s="1023" t="s">
        <v>581</v>
      </c>
      <c r="M14" s="1032">
        <v>1</v>
      </c>
      <c r="N14" s="1023"/>
      <c r="O14" s="1023"/>
      <c r="P14" s="1023"/>
      <c r="Q14" s="515" t="s">
        <v>2137</v>
      </c>
      <c r="R14" s="140">
        <v>0.2</v>
      </c>
      <c r="S14" s="39"/>
      <c r="T14" s="39"/>
      <c r="U14" s="39"/>
      <c r="V14" s="39"/>
      <c r="W14" s="553">
        <v>44195</v>
      </c>
      <c r="X14" s="39"/>
      <c r="Y14" s="39"/>
      <c r="Z14" s="1026" t="s">
        <v>2071</v>
      </c>
      <c r="AA14" s="1023" t="s">
        <v>2070</v>
      </c>
      <c r="AB14" s="1040" t="s">
        <v>2069</v>
      </c>
      <c r="AC14" s="1047" t="s">
        <v>2102</v>
      </c>
      <c r="AD14" s="1050">
        <v>331867500</v>
      </c>
      <c r="AE14" s="1050">
        <v>331667500</v>
      </c>
      <c r="AF14" s="39"/>
      <c r="AG14" s="39"/>
      <c r="AH14" s="1035" t="s">
        <v>2034</v>
      </c>
      <c r="AI14" s="1023" t="s">
        <v>2033</v>
      </c>
      <c r="AJ14" s="1023"/>
    </row>
    <row r="15" spans="1:37" s="8" customFormat="1" ht="50.25" customHeight="1" x14ac:dyDescent="0.2">
      <c r="A15" s="1045"/>
      <c r="B15" s="1076"/>
      <c r="C15" s="911"/>
      <c r="D15" s="169"/>
      <c r="E15" s="716"/>
      <c r="F15" s="169"/>
      <c r="G15" s="1030"/>
      <c r="H15" s="169"/>
      <c r="I15" s="716"/>
      <c r="J15" s="716"/>
      <c r="K15" s="716"/>
      <c r="L15" s="1025"/>
      <c r="M15" s="1033"/>
      <c r="N15" s="1025"/>
      <c r="O15" s="1025"/>
      <c r="P15" s="1025"/>
      <c r="Q15" s="515" t="s">
        <v>2136</v>
      </c>
      <c r="R15" s="140">
        <v>0.4</v>
      </c>
      <c r="S15" s="39"/>
      <c r="T15" s="39"/>
      <c r="U15" s="39"/>
      <c r="V15" s="39"/>
      <c r="W15" s="553">
        <v>44195</v>
      </c>
      <c r="X15" s="39"/>
      <c r="Y15" s="39"/>
      <c r="Z15" s="1027"/>
      <c r="AA15" s="1025"/>
      <c r="AB15" s="1041"/>
      <c r="AC15" s="1048"/>
      <c r="AD15" s="1053"/>
      <c r="AE15" s="1053"/>
      <c r="AF15" s="39"/>
      <c r="AG15" s="39"/>
      <c r="AH15" s="1036"/>
      <c r="AI15" s="1025"/>
      <c r="AJ15" s="1025"/>
    </row>
    <row r="16" spans="1:37" s="8" customFormat="1" ht="51" customHeight="1" x14ac:dyDescent="0.2">
      <c r="A16" s="1045"/>
      <c r="B16" s="1076"/>
      <c r="C16" s="911"/>
      <c r="D16" s="169"/>
      <c r="E16" s="716"/>
      <c r="F16" s="169"/>
      <c r="G16" s="1030"/>
      <c r="H16" s="169"/>
      <c r="I16" s="716"/>
      <c r="J16" s="716"/>
      <c r="K16" s="716"/>
      <c r="L16" s="1025"/>
      <c r="M16" s="1033"/>
      <c r="N16" s="1025"/>
      <c r="O16" s="1025"/>
      <c r="P16" s="1025"/>
      <c r="Q16" s="515" t="s">
        <v>2135</v>
      </c>
      <c r="R16" s="140">
        <v>0.2</v>
      </c>
      <c r="S16" s="39"/>
      <c r="T16" s="39"/>
      <c r="U16" s="39"/>
      <c r="V16" s="39"/>
      <c r="W16" s="553">
        <v>44195</v>
      </c>
      <c r="X16" s="39"/>
      <c r="Y16" s="39"/>
      <c r="Z16" s="1027"/>
      <c r="AA16" s="1025"/>
      <c r="AB16" s="1041"/>
      <c r="AC16" s="1048"/>
      <c r="AD16" s="1053"/>
      <c r="AE16" s="1053"/>
      <c r="AF16" s="39"/>
      <c r="AG16" s="39"/>
      <c r="AH16" s="1036"/>
      <c r="AI16" s="1025"/>
      <c r="AJ16" s="1025"/>
    </row>
    <row r="17" spans="1:37" s="8" customFormat="1" ht="66.75" customHeight="1" x14ac:dyDescent="0.2">
      <c r="A17" s="1046"/>
      <c r="B17" s="1022"/>
      <c r="C17" s="912"/>
      <c r="D17" s="169"/>
      <c r="E17" s="706"/>
      <c r="F17" s="169"/>
      <c r="G17" s="1031"/>
      <c r="H17" s="169"/>
      <c r="I17" s="706"/>
      <c r="J17" s="706"/>
      <c r="K17" s="706"/>
      <c r="L17" s="1024"/>
      <c r="M17" s="1034"/>
      <c r="N17" s="1024"/>
      <c r="O17" s="1024"/>
      <c r="P17" s="1024"/>
      <c r="Q17" s="515" t="s">
        <v>2134</v>
      </c>
      <c r="R17" s="140">
        <v>0.2</v>
      </c>
      <c r="S17" s="39"/>
      <c r="T17" s="39"/>
      <c r="U17" s="39"/>
      <c r="V17" s="39"/>
      <c r="W17" s="553">
        <v>44196</v>
      </c>
      <c r="X17" s="39"/>
      <c r="Y17" s="39"/>
      <c r="Z17" s="1028"/>
      <c r="AA17" s="1024"/>
      <c r="AB17" s="1042"/>
      <c r="AC17" s="1049"/>
      <c r="AD17" s="1054"/>
      <c r="AE17" s="1054"/>
      <c r="AF17" s="39"/>
      <c r="AG17" s="39"/>
      <c r="AH17" s="1037"/>
      <c r="AI17" s="1024"/>
      <c r="AJ17" s="1024"/>
    </row>
    <row r="18" spans="1:37" s="8" customFormat="1" ht="36" customHeight="1" x14ac:dyDescent="0.2">
      <c r="A18" s="1043" t="s">
        <v>2133</v>
      </c>
      <c r="B18" s="1021" t="s">
        <v>97</v>
      </c>
      <c r="C18" s="910" t="s">
        <v>96</v>
      </c>
      <c r="D18" s="169"/>
      <c r="E18" s="705" t="s">
        <v>103</v>
      </c>
      <c r="F18" s="169"/>
      <c r="G18" s="1029" t="s">
        <v>105</v>
      </c>
      <c r="H18" s="169"/>
      <c r="I18" s="705" t="s">
        <v>21</v>
      </c>
      <c r="J18" s="705">
        <v>0</v>
      </c>
      <c r="K18" s="705">
        <v>1</v>
      </c>
      <c r="L18" s="1023" t="s">
        <v>581</v>
      </c>
      <c r="M18" s="1032">
        <v>1</v>
      </c>
      <c r="N18" s="1023"/>
      <c r="O18" s="1023"/>
      <c r="P18" s="1023"/>
      <c r="Q18" s="515" t="s">
        <v>2129</v>
      </c>
      <c r="R18" s="140">
        <v>0.3</v>
      </c>
      <c r="S18" s="39"/>
      <c r="T18" s="39"/>
      <c r="U18" s="39"/>
      <c r="V18" s="39"/>
      <c r="W18" s="553">
        <v>44195</v>
      </c>
      <c r="X18" s="39"/>
      <c r="Y18" s="39"/>
      <c r="Z18" s="1026" t="s">
        <v>2038</v>
      </c>
      <c r="AA18" s="1023" t="s">
        <v>2037</v>
      </c>
      <c r="AB18" s="1023" t="s">
        <v>2036</v>
      </c>
      <c r="AC18" s="1026" t="s">
        <v>2035</v>
      </c>
      <c r="AD18" s="1050">
        <v>25300000</v>
      </c>
      <c r="AE18" s="1050">
        <v>25300000</v>
      </c>
      <c r="AF18" s="39"/>
      <c r="AG18" s="39"/>
      <c r="AH18" s="1035" t="s">
        <v>2034</v>
      </c>
      <c r="AI18" s="1023" t="s">
        <v>2033</v>
      </c>
      <c r="AJ18" s="1023"/>
    </row>
    <row r="19" spans="1:37" s="8" customFormat="1" ht="37.5" customHeight="1" x14ac:dyDescent="0.2">
      <c r="A19" s="1043"/>
      <c r="B19" s="1076"/>
      <c r="C19" s="911"/>
      <c r="D19" s="169"/>
      <c r="E19" s="716"/>
      <c r="F19" s="169"/>
      <c r="G19" s="1030"/>
      <c r="H19" s="169"/>
      <c r="I19" s="716"/>
      <c r="J19" s="716"/>
      <c r="K19" s="716"/>
      <c r="L19" s="1025"/>
      <c r="M19" s="1033"/>
      <c r="N19" s="1025"/>
      <c r="O19" s="1025"/>
      <c r="P19" s="1025"/>
      <c r="Q19" s="515" t="s">
        <v>2132</v>
      </c>
      <c r="R19" s="140">
        <v>0.3</v>
      </c>
      <c r="S19" s="39"/>
      <c r="T19" s="39"/>
      <c r="U19" s="39"/>
      <c r="V19" s="39"/>
      <c r="W19" s="553">
        <v>44195</v>
      </c>
      <c r="X19" s="39"/>
      <c r="Y19" s="39"/>
      <c r="Z19" s="1027"/>
      <c r="AA19" s="1025"/>
      <c r="AB19" s="1025"/>
      <c r="AC19" s="1027"/>
      <c r="AD19" s="1053"/>
      <c r="AE19" s="1053"/>
      <c r="AF19" s="39"/>
      <c r="AG19" s="39"/>
      <c r="AH19" s="1036"/>
      <c r="AI19" s="1025"/>
      <c r="AJ19" s="1025"/>
    </row>
    <row r="20" spans="1:37" s="8" customFormat="1" ht="36" customHeight="1" x14ac:dyDescent="0.2">
      <c r="A20" s="1043"/>
      <c r="B20" s="1022"/>
      <c r="C20" s="912"/>
      <c r="D20" s="169"/>
      <c r="E20" s="706"/>
      <c r="F20" s="169"/>
      <c r="G20" s="1031"/>
      <c r="H20" s="169"/>
      <c r="I20" s="706"/>
      <c r="J20" s="706"/>
      <c r="K20" s="706"/>
      <c r="L20" s="1024"/>
      <c r="M20" s="1034"/>
      <c r="N20" s="1024"/>
      <c r="O20" s="1024"/>
      <c r="P20" s="1024"/>
      <c r="Q20" s="515" t="s">
        <v>2131</v>
      </c>
      <c r="R20" s="140">
        <v>0.4</v>
      </c>
      <c r="S20" s="39"/>
      <c r="T20" s="39"/>
      <c r="U20" s="39"/>
      <c r="V20" s="39"/>
      <c r="W20" s="553">
        <v>44195</v>
      </c>
      <c r="X20" s="39"/>
      <c r="Y20" s="39"/>
      <c r="Z20" s="1028"/>
      <c r="AA20" s="1024"/>
      <c r="AB20" s="1024"/>
      <c r="AC20" s="1028"/>
      <c r="AD20" s="1054"/>
      <c r="AE20" s="1054"/>
      <c r="AF20" s="39"/>
      <c r="AG20" s="39"/>
      <c r="AH20" s="1037"/>
      <c r="AI20" s="1024"/>
      <c r="AJ20" s="1024"/>
    </row>
    <row r="21" spans="1:37" s="8" customFormat="1" ht="40.5" customHeight="1" x14ac:dyDescent="0.2">
      <c r="A21" s="1020" t="s">
        <v>2130</v>
      </c>
      <c r="B21" s="1021" t="s">
        <v>97</v>
      </c>
      <c r="C21" s="910" t="s">
        <v>96</v>
      </c>
      <c r="D21" s="169"/>
      <c r="E21" s="705" t="s">
        <v>103</v>
      </c>
      <c r="F21" s="169"/>
      <c r="G21" s="1038" t="s">
        <v>104</v>
      </c>
      <c r="H21" s="169"/>
      <c r="I21" s="705" t="s">
        <v>21</v>
      </c>
      <c r="J21" s="705">
        <v>0</v>
      </c>
      <c r="K21" s="705">
        <v>1</v>
      </c>
      <c r="L21" s="1023" t="s">
        <v>581</v>
      </c>
      <c r="M21" s="1032">
        <v>0.2</v>
      </c>
      <c r="N21" s="1023"/>
      <c r="O21" s="1023"/>
      <c r="P21" s="1023"/>
      <c r="Q21" s="515" t="s">
        <v>2129</v>
      </c>
      <c r="R21" s="140">
        <v>0.3</v>
      </c>
      <c r="S21" s="39"/>
      <c r="T21" s="39"/>
      <c r="U21" s="39"/>
      <c r="V21" s="39"/>
      <c r="W21" s="553">
        <v>44195</v>
      </c>
      <c r="X21" s="39"/>
      <c r="Y21" s="39"/>
      <c r="Z21" s="1026" t="s">
        <v>2038</v>
      </c>
      <c r="AA21" s="1023" t="s">
        <v>2037</v>
      </c>
      <c r="AB21" s="1023" t="s">
        <v>2036</v>
      </c>
      <c r="AC21" s="1026" t="s">
        <v>2035</v>
      </c>
      <c r="AD21" s="1050">
        <v>39270000</v>
      </c>
      <c r="AE21" s="1050">
        <v>39270000</v>
      </c>
      <c r="AF21" s="39"/>
      <c r="AG21" s="39"/>
      <c r="AH21" s="1035" t="s">
        <v>2034</v>
      </c>
      <c r="AI21" s="1023" t="s">
        <v>2033</v>
      </c>
      <c r="AJ21" s="1023"/>
    </row>
    <row r="22" spans="1:37" s="8" customFormat="1" ht="39" customHeight="1" x14ac:dyDescent="0.2">
      <c r="A22" s="1020"/>
      <c r="B22" s="1022"/>
      <c r="C22" s="912"/>
      <c r="D22" s="169"/>
      <c r="E22" s="706"/>
      <c r="F22" s="169"/>
      <c r="G22" s="1039"/>
      <c r="H22" s="196"/>
      <c r="I22" s="706"/>
      <c r="J22" s="706"/>
      <c r="K22" s="706"/>
      <c r="L22" s="1024"/>
      <c r="M22" s="1034"/>
      <c r="N22" s="1024"/>
      <c r="O22" s="1024"/>
      <c r="P22" s="1024"/>
      <c r="Q22" s="559" t="s">
        <v>2128</v>
      </c>
      <c r="R22" s="140">
        <v>0.7</v>
      </c>
      <c r="S22" s="39"/>
      <c r="T22" s="39"/>
      <c r="U22" s="39"/>
      <c r="V22" s="39"/>
      <c r="W22" s="553">
        <v>44195</v>
      </c>
      <c r="X22" s="39"/>
      <c r="Y22" s="39"/>
      <c r="Z22" s="1028"/>
      <c r="AA22" s="1024"/>
      <c r="AB22" s="1024"/>
      <c r="AC22" s="1028"/>
      <c r="AD22" s="1054"/>
      <c r="AE22" s="1054"/>
      <c r="AF22" s="39"/>
      <c r="AG22" s="39"/>
      <c r="AH22" s="1037"/>
      <c r="AI22" s="1024"/>
      <c r="AJ22" s="1024"/>
    </row>
    <row r="23" spans="1:37" s="8" customFormat="1" ht="72.75" customHeight="1" x14ac:dyDescent="0.2">
      <c r="A23" s="1020" t="s">
        <v>2127</v>
      </c>
      <c r="B23" s="1021" t="s">
        <v>97</v>
      </c>
      <c r="C23" s="910" t="s">
        <v>96</v>
      </c>
      <c r="D23" s="169"/>
      <c r="E23" s="705" t="s">
        <v>103</v>
      </c>
      <c r="F23" s="169"/>
      <c r="G23" s="1038" t="s">
        <v>102</v>
      </c>
      <c r="H23" s="717"/>
      <c r="I23" s="705" t="s">
        <v>21</v>
      </c>
      <c r="J23" s="705">
        <v>0</v>
      </c>
      <c r="K23" s="705">
        <v>1</v>
      </c>
      <c r="L23" s="1023" t="s">
        <v>581</v>
      </c>
      <c r="M23" s="1032">
        <v>1</v>
      </c>
      <c r="N23" s="1023"/>
      <c r="O23" s="1023"/>
      <c r="P23" s="1023"/>
      <c r="Q23" s="87" t="s">
        <v>2126</v>
      </c>
      <c r="R23" s="140">
        <v>0.8</v>
      </c>
      <c r="S23" s="39"/>
      <c r="T23" s="39"/>
      <c r="U23" s="39"/>
      <c r="V23" s="39"/>
      <c r="W23" s="1077">
        <v>44195</v>
      </c>
      <c r="X23" s="39"/>
      <c r="Y23" s="39"/>
      <c r="Z23" s="1026" t="s">
        <v>2038</v>
      </c>
      <c r="AA23" s="1023" t="s">
        <v>2037</v>
      </c>
      <c r="AB23" s="1023" t="s">
        <v>2036</v>
      </c>
      <c r="AC23" s="1026" t="s">
        <v>2035</v>
      </c>
      <c r="AD23" s="1055">
        <v>55000000</v>
      </c>
      <c r="AE23" s="1055">
        <v>55000000</v>
      </c>
      <c r="AF23" s="39"/>
      <c r="AG23" s="39"/>
      <c r="AH23" s="1035" t="s">
        <v>2034</v>
      </c>
      <c r="AI23" s="1023" t="s">
        <v>2033</v>
      </c>
      <c r="AJ23" s="1023"/>
    </row>
    <row r="24" spans="1:37" s="8" customFormat="1" ht="59.25" customHeight="1" x14ac:dyDescent="0.2">
      <c r="A24" s="1020"/>
      <c r="B24" s="1022"/>
      <c r="C24" s="912"/>
      <c r="D24" s="196"/>
      <c r="E24" s="706"/>
      <c r="F24" s="196"/>
      <c r="G24" s="1039"/>
      <c r="H24" s="719"/>
      <c r="I24" s="706"/>
      <c r="J24" s="706"/>
      <c r="K24" s="706"/>
      <c r="L24" s="1024"/>
      <c r="M24" s="1034"/>
      <c r="N24" s="1024"/>
      <c r="O24" s="1024"/>
      <c r="P24" s="1024"/>
      <c r="Q24" s="87" t="s">
        <v>2125</v>
      </c>
      <c r="R24" s="140">
        <v>0.2</v>
      </c>
      <c r="S24" s="39"/>
      <c r="T24" s="39"/>
      <c r="U24" s="39"/>
      <c r="V24" s="39"/>
      <c r="W24" s="1078"/>
      <c r="X24" s="39"/>
      <c r="Y24" s="39"/>
      <c r="Z24" s="1028"/>
      <c r="AA24" s="1024"/>
      <c r="AB24" s="1024"/>
      <c r="AC24" s="1028"/>
      <c r="AD24" s="1054"/>
      <c r="AE24" s="1054"/>
      <c r="AF24" s="39"/>
      <c r="AG24" s="39"/>
      <c r="AH24" s="1037"/>
      <c r="AI24" s="1024"/>
      <c r="AJ24" s="1024"/>
    </row>
    <row r="25" spans="1:37" s="8" customFormat="1" ht="39.75" customHeight="1" x14ac:dyDescent="0.2">
      <c r="A25" s="1020" t="s">
        <v>2124</v>
      </c>
      <c r="B25" s="1021" t="s">
        <v>39</v>
      </c>
      <c r="C25" s="910" t="s">
        <v>38</v>
      </c>
      <c r="D25" s="717"/>
      <c r="E25" s="705" t="s">
        <v>2116</v>
      </c>
      <c r="F25" s="717"/>
      <c r="G25" s="1029" t="s">
        <v>89</v>
      </c>
      <c r="H25" s="717"/>
      <c r="I25" s="705" t="s">
        <v>21</v>
      </c>
      <c r="J25" s="705">
        <v>1</v>
      </c>
      <c r="K25" s="705">
        <v>1</v>
      </c>
      <c r="L25" s="1035" t="s">
        <v>581</v>
      </c>
      <c r="M25" s="1032">
        <v>1</v>
      </c>
      <c r="N25" s="1023"/>
      <c r="O25" s="1023"/>
      <c r="P25" s="1023"/>
      <c r="Q25" s="87" t="s">
        <v>2123</v>
      </c>
      <c r="R25" s="140">
        <v>0.2</v>
      </c>
      <c r="S25" s="39"/>
      <c r="T25" s="39"/>
      <c r="U25" s="39"/>
      <c r="V25" s="39"/>
      <c r="W25" s="1077">
        <v>44195</v>
      </c>
      <c r="X25" s="39"/>
      <c r="Y25" s="39"/>
      <c r="Z25" s="1026" t="s">
        <v>2038</v>
      </c>
      <c r="AA25" s="1023" t="s">
        <v>2037</v>
      </c>
      <c r="AB25" s="1023" t="s">
        <v>2036</v>
      </c>
      <c r="AC25" s="1026" t="s">
        <v>2035</v>
      </c>
      <c r="AD25" s="1055">
        <f>210835000+128622369-10000000-5000000</f>
        <v>324457369</v>
      </c>
      <c r="AE25" s="1055">
        <v>324457369</v>
      </c>
      <c r="AF25" s="39"/>
      <c r="AG25" s="39"/>
      <c r="AH25" s="1035" t="s">
        <v>2034</v>
      </c>
      <c r="AI25" s="1023" t="s">
        <v>2033</v>
      </c>
      <c r="AJ25" s="1023"/>
    </row>
    <row r="26" spans="1:37" s="8" customFormat="1" ht="37.5" customHeight="1" x14ac:dyDescent="0.2">
      <c r="A26" s="1020"/>
      <c r="B26" s="1076"/>
      <c r="C26" s="911"/>
      <c r="D26" s="718"/>
      <c r="E26" s="716"/>
      <c r="F26" s="718"/>
      <c r="G26" s="1030"/>
      <c r="H26" s="718"/>
      <c r="I26" s="716"/>
      <c r="J26" s="716"/>
      <c r="K26" s="716"/>
      <c r="L26" s="1036"/>
      <c r="M26" s="1033"/>
      <c r="N26" s="1025"/>
      <c r="O26" s="1025"/>
      <c r="P26" s="1025"/>
      <c r="Q26" s="87" t="s">
        <v>2122</v>
      </c>
      <c r="R26" s="140">
        <v>0.5</v>
      </c>
      <c r="S26" s="39"/>
      <c r="T26" s="39"/>
      <c r="U26" s="39"/>
      <c r="V26" s="39"/>
      <c r="W26" s="1079"/>
      <c r="X26" s="39"/>
      <c r="Y26" s="39"/>
      <c r="Z26" s="1027"/>
      <c r="AA26" s="1025"/>
      <c r="AB26" s="1025"/>
      <c r="AC26" s="1027"/>
      <c r="AD26" s="1053"/>
      <c r="AE26" s="1093"/>
      <c r="AF26" s="39"/>
      <c r="AG26" s="39"/>
      <c r="AH26" s="1036"/>
      <c r="AI26" s="1025"/>
      <c r="AJ26" s="1025"/>
    </row>
    <row r="27" spans="1:37" s="8" customFormat="1" ht="42" customHeight="1" x14ac:dyDescent="0.2">
      <c r="A27" s="1020"/>
      <c r="B27" s="1022"/>
      <c r="C27" s="912"/>
      <c r="D27" s="719"/>
      <c r="E27" s="706"/>
      <c r="F27" s="719"/>
      <c r="G27" s="1031"/>
      <c r="H27" s="719"/>
      <c r="I27" s="706"/>
      <c r="J27" s="706"/>
      <c r="K27" s="706"/>
      <c r="L27" s="1037"/>
      <c r="M27" s="1034"/>
      <c r="N27" s="1024"/>
      <c r="O27" s="1024"/>
      <c r="P27" s="1024"/>
      <c r="Q27" s="87" t="s">
        <v>2121</v>
      </c>
      <c r="R27" s="140">
        <v>0.3</v>
      </c>
      <c r="S27" s="39"/>
      <c r="T27" s="39"/>
      <c r="U27" s="39"/>
      <c r="V27" s="39"/>
      <c r="W27" s="1078"/>
      <c r="X27" s="39"/>
      <c r="Y27" s="39"/>
      <c r="Z27" s="1028"/>
      <c r="AA27" s="1024"/>
      <c r="AB27" s="1024"/>
      <c r="AC27" s="1028"/>
      <c r="AD27" s="1054"/>
      <c r="AE27" s="1094"/>
      <c r="AF27" s="39"/>
      <c r="AG27" s="39"/>
      <c r="AH27" s="1037"/>
      <c r="AI27" s="1024"/>
      <c r="AJ27" s="1024"/>
    </row>
    <row r="28" spans="1:37" s="8" customFormat="1" ht="70.5" customHeight="1" x14ac:dyDescent="0.2">
      <c r="A28" s="1044" t="s">
        <v>2120</v>
      </c>
      <c r="B28" s="1021" t="s">
        <v>39</v>
      </c>
      <c r="C28" s="910" t="s">
        <v>38</v>
      </c>
      <c r="D28" s="498"/>
      <c r="E28" s="705" t="s">
        <v>2116</v>
      </c>
      <c r="F28" s="498"/>
      <c r="G28" s="1029" t="s">
        <v>81</v>
      </c>
      <c r="H28" s="498"/>
      <c r="I28" s="705" t="s">
        <v>21</v>
      </c>
      <c r="J28" s="705">
        <v>0</v>
      </c>
      <c r="K28" s="705">
        <v>1</v>
      </c>
      <c r="L28" s="1035" t="s">
        <v>581</v>
      </c>
      <c r="M28" s="1032">
        <v>1</v>
      </c>
      <c r="N28" s="1023"/>
      <c r="O28" s="1023"/>
      <c r="P28" s="1023"/>
      <c r="Q28" s="87" t="s">
        <v>2150</v>
      </c>
      <c r="R28" s="140">
        <v>0.5</v>
      </c>
      <c r="S28" s="39"/>
      <c r="T28" s="39"/>
      <c r="U28" s="39"/>
      <c r="V28" s="39"/>
      <c r="W28" s="553">
        <v>44195</v>
      </c>
      <c r="X28" s="39"/>
      <c r="Y28" s="39"/>
      <c r="Z28" s="1026" t="s">
        <v>2038</v>
      </c>
      <c r="AA28" s="1023" t="s">
        <v>2037</v>
      </c>
      <c r="AB28" s="1023" t="s">
        <v>2036</v>
      </c>
      <c r="AC28" s="1026" t="s">
        <v>2035</v>
      </c>
      <c r="AD28" s="1050">
        <v>57285000</v>
      </c>
      <c r="AE28" s="1050">
        <v>57285000</v>
      </c>
      <c r="AF28" s="39"/>
      <c r="AG28" s="39"/>
      <c r="AH28" s="1035" t="s">
        <v>2034</v>
      </c>
      <c r="AI28" s="1023" t="s">
        <v>2033</v>
      </c>
      <c r="AJ28" s="1023"/>
    </row>
    <row r="29" spans="1:37" s="8" customFormat="1" ht="70.5" customHeight="1" x14ac:dyDescent="0.2">
      <c r="A29" s="1045"/>
      <c r="B29" s="1076"/>
      <c r="C29" s="911"/>
      <c r="D29" s="536"/>
      <c r="E29" s="716"/>
      <c r="F29" s="536"/>
      <c r="G29" s="1030"/>
      <c r="H29" s="536"/>
      <c r="I29" s="716"/>
      <c r="J29" s="716"/>
      <c r="K29" s="716"/>
      <c r="L29" s="1036"/>
      <c r="M29" s="1033"/>
      <c r="N29" s="1025"/>
      <c r="O29" s="1025"/>
      <c r="P29" s="1025"/>
      <c r="Q29" s="87" t="s">
        <v>2151</v>
      </c>
      <c r="R29" s="140"/>
      <c r="S29" s="39"/>
      <c r="T29" s="39"/>
      <c r="U29" s="39"/>
      <c r="V29" s="39"/>
      <c r="W29" s="553">
        <v>44195</v>
      </c>
      <c r="X29" s="39"/>
      <c r="Y29" s="39"/>
      <c r="Z29" s="1027"/>
      <c r="AA29" s="1025"/>
      <c r="AB29" s="1025"/>
      <c r="AC29" s="1027"/>
      <c r="AD29" s="1053"/>
      <c r="AE29" s="1053"/>
      <c r="AF29" s="39"/>
      <c r="AG29" s="39"/>
      <c r="AH29" s="1036"/>
      <c r="AI29" s="1025"/>
      <c r="AJ29" s="1025"/>
    </row>
    <row r="30" spans="1:37" s="8" customFormat="1" ht="70.5" customHeight="1" x14ac:dyDescent="0.2">
      <c r="A30" s="1046"/>
      <c r="B30" s="1022"/>
      <c r="C30" s="912"/>
      <c r="D30" s="498"/>
      <c r="E30" s="706"/>
      <c r="F30" s="498"/>
      <c r="G30" s="1031"/>
      <c r="H30" s="498"/>
      <c r="I30" s="706"/>
      <c r="J30" s="706"/>
      <c r="K30" s="706"/>
      <c r="L30" s="1037"/>
      <c r="M30" s="1034"/>
      <c r="N30" s="1024"/>
      <c r="O30" s="1024"/>
      <c r="P30" s="1024"/>
      <c r="Q30" s="87" t="s">
        <v>2152</v>
      </c>
      <c r="R30" s="140">
        <v>0.5</v>
      </c>
      <c r="S30" s="39"/>
      <c r="T30" s="39"/>
      <c r="U30" s="39"/>
      <c r="V30" s="39"/>
      <c r="W30" s="553">
        <v>44195</v>
      </c>
      <c r="X30" s="39"/>
      <c r="Y30" s="39"/>
      <c r="Z30" s="1028"/>
      <c r="AA30" s="1024"/>
      <c r="AB30" s="1024"/>
      <c r="AC30" s="1028"/>
      <c r="AD30" s="1054"/>
      <c r="AE30" s="1054"/>
      <c r="AF30" s="39"/>
      <c r="AG30" s="39"/>
      <c r="AH30" s="1037"/>
      <c r="AI30" s="1024"/>
      <c r="AJ30" s="1024"/>
    </row>
    <row r="31" spans="1:37" s="8" customFormat="1" ht="73.5" customHeight="1" x14ac:dyDescent="0.2">
      <c r="A31" s="85" t="s">
        <v>2054</v>
      </c>
      <c r="B31" s="556" t="s">
        <v>39</v>
      </c>
      <c r="C31" s="555" t="s">
        <v>38</v>
      </c>
      <c r="D31" s="169"/>
      <c r="E31" s="514" t="s">
        <v>2116</v>
      </c>
      <c r="F31" s="169"/>
      <c r="G31" s="515" t="s">
        <v>80</v>
      </c>
      <c r="H31" s="169"/>
      <c r="I31" s="514" t="s">
        <v>47</v>
      </c>
      <c r="J31" s="514">
        <v>0</v>
      </c>
      <c r="K31" s="514">
        <v>1</v>
      </c>
      <c r="L31" s="513" t="s">
        <v>582</v>
      </c>
      <c r="M31" s="47">
        <v>1</v>
      </c>
      <c r="N31" s="39"/>
      <c r="O31" s="39"/>
      <c r="P31" s="39"/>
      <c r="Q31" s="515" t="s">
        <v>2119</v>
      </c>
      <c r="R31" s="140">
        <v>1</v>
      </c>
      <c r="S31" s="39"/>
      <c r="T31" s="39"/>
      <c r="U31" s="39"/>
      <c r="V31" s="39"/>
      <c r="W31" s="553">
        <v>44195</v>
      </c>
      <c r="X31" s="39"/>
      <c r="Y31" s="39"/>
      <c r="Z31" s="565" t="s">
        <v>947</v>
      </c>
      <c r="AA31" s="565" t="s">
        <v>947</v>
      </c>
      <c r="AB31" s="565" t="s">
        <v>947</v>
      </c>
      <c r="AC31" s="565" t="s">
        <v>947</v>
      </c>
      <c r="AD31" s="565" t="s">
        <v>947</v>
      </c>
      <c r="AE31" s="513" t="s">
        <v>947</v>
      </c>
      <c r="AF31" s="39"/>
      <c r="AG31" s="39"/>
      <c r="AH31" s="505" t="s">
        <v>2034</v>
      </c>
      <c r="AI31" s="513" t="s">
        <v>2033</v>
      </c>
      <c r="AJ31" s="513" t="s">
        <v>947</v>
      </c>
    </row>
    <row r="32" spans="1:37" s="8" customFormat="1" ht="87.75" customHeight="1" x14ac:dyDescent="0.2">
      <c r="A32" s="85" t="s">
        <v>2082</v>
      </c>
      <c r="B32" s="556" t="s">
        <v>39</v>
      </c>
      <c r="C32" s="555" t="s">
        <v>38</v>
      </c>
      <c r="D32" s="169"/>
      <c r="E32" s="595" t="s">
        <v>2116</v>
      </c>
      <c r="F32" s="169"/>
      <c r="G32" s="515" t="s">
        <v>79</v>
      </c>
      <c r="H32" s="169"/>
      <c r="I32" s="113" t="s">
        <v>21</v>
      </c>
      <c r="J32" s="514">
        <v>0</v>
      </c>
      <c r="K32" s="514">
        <v>1</v>
      </c>
      <c r="L32" s="513" t="s">
        <v>582</v>
      </c>
      <c r="M32" s="47">
        <v>1</v>
      </c>
      <c r="N32" s="39"/>
      <c r="O32" s="39"/>
      <c r="P32" s="39"/>
      <c r="Q32" s="515" t="s">
        <v>2118</v>
      </c>
      <c r="R32" s="140">
        <v>1</v>
      </c>
      <c r="S32" s="39"/>
      <c r="T32" s="39"/>
      <c r="U32" s="39"/>
      <c r="V32" s="39"/>
      <c r="W32" s="553">
        <v>44195</v>
      </c>
      <c r="X32" s="39"/>
      <c r="Y32" s="39"/>
      <c r="Z32" s="505" t="s">
        <v>2052</v>
      </c>
      <c r="AA32" s="513" t="s">
        <v>2051</v>
      </c>
      <c r="AB32" s="513" t="s">
        <v>2050</v>
      </c>
      <c r="AC32" s="505" t="s">
        <v>2049</v>
      </c>
      <c r="AD32" s="565">
        <v>0</v>
      </c>
      <c r="AE32" s="565">
        <v>39000000</v>
      </c>
      <c r="AF32" s="39"/>
      <c r="AG32" s="39"/>
      <c r="AH32" s="505" t="s">
        <v>2034</v>
      </c>
      <c r="AI32" s="513" t="s">
        <v>2033</v>
      </c>
      <c r="AJ32" s="513"/>
      <c r="AK32" s="557" t="s">
        <v>2047</v>
      </c>
    </row>
    <row r="33" spans="1:37" s="165" customFormat="1" ht="78" customHeight="1" x14ac:dyDescent="0.2">
      <c r="A33" s="555" t="s">
        <v>2054</v>
      </c>
      <c r="B33" s="556" t="s">
        <v>39</v>
      </c>
      <c r="C33" s="555" t="s">
        <v>38</v>
      </c>
      <c r="D33" s="196"/>
      <c r="E33" s="514" t="s">
        <v>2116</v>
      </c>
      <c r="F33" s="196"/>
      <c r="G33" s="574" t="s">
        <v>78</v>
      </c>
      <c r="H33" s="196"/>
      <c r="I33" s="514" t="s">
        <v>47</v>
      </c>
      <c r="J33" s="514">
        <v>5</v>
      </c>
      <c r="K33" s="514">
        <v>5</v>
      </c>
      <c r="L33" s="496" t="s">
        <v>581</v>
      </c>
      <c r="M33" s="573">
        <v>5</v>
      </c>
      <c r="N33" s="196"/>
      <c r="O33" s="196"/>
      <c r="P33" s="196"/>
      <c r="Q33" s="515" t="s">
        <v>2117</v>
      </c>
      <c r="R33" s="510">
        <v>1</v>
      </c>
      <c r="S33" s="169"/>
      <c r="T33" s="169"/>
      <c r="U33" s="169"/>
      <c r="V33" s="169"/>
      <c r="W33" s="572">
        <v>44195</v>
      </c>
      <c r="X33" s="169"/>
      <c r="Y33" s="169"/>
      <c r="Z33" s="565" t="s">
        <v>947</v>
      </c>
      <c r="AA33" s="565" t="s">
        <v>947</v>
      </c>
      <c r="AB33" s="565" t="s">
        <v>947</v>
      </c>
      <c r="AC33" s="565" t="s">
        <v>947</v>
      </c>
      <c r="AD33" s="565" t="s">
        <v>947</v>
      </c>
      <c r="AE33" s="496" t="s">
        <v>947</v>
      </c>
      <c r="AF33" s="196"/>
      <c r="AG33" s="196"/>
      <c r="AH33" s="505" t="s">
        <v>2034</v>
      </c>
      <c r="AI33" s="513" t="s">
        <v>2033</v>
      </c>
      <c r="AJ33" s="571" t="s">
        <v>2114</v>
      </c>
    </row>
    <row r="34" spans="1:37" s="165" customFormat="1" ht="72" customHeight="1" x14ac:dyDescent="0.2">
      <c r="A34" s="555" t="s">
        <v>2054</v>
      </c>
      <c r="B34" s="556" t="s">
        <v>39</v>
      </c>
      <c r="C34" s="555" t="s">
        <v>38</v>
      </c>
      <c r="D34" s="196"/>
      <c r="E34" s="514" t="s">
        <v>2116</v>
      </c>
      <c r="F34" s="196"/>
      <c r="G34" s="574" t="s">
        <v>77</v>
      </c>
      <c r="H34" s="196"/>
      <c r="I34" s="514" t="s">
        <v>47</v>
      </c>
      <c r="J34" s="514">
        <v>11</v>
      </c>
      <c r="K34" s="514">
        <v>11</v>
      </c>
      <c r="L34" s="496" t="s">
        <v>581</v>
      </c>
      <c r="M34" s="573">
        <v>11</v>
      </c>
      <c r="N34" s="196"/>
      <c r="O34" s="196"/>
      <c r="P34" s="196"/>
      <c r="Q34" s="515" t="s">
        <v>2115</v>
      </c>
      <c r="R34" s="510">
        <v>1</v>
      </c>
      <c r="S34" s="169"/>
      <c r="T34" s="169"/>
      <c r="U34" s="169"/>
      <c r="V34" s="169"/>
      <c r="W34" s="572">
        <v>44195</v>
      </c>
      <c r="X34" s="169"/>
      <c r="Y34" s="169"/>
      <c r="Z34" s="565" t="s">
        <v>947</v>
      </c>
      <c r="AA34" s="565" t="s">
        <v>947</v>
      </c>
      <c r="AB34" s="565" t="s">
        <v>947</v>
      </c>
      <c r="AC34" s="565" t="s">
        <v>947</v>
      </c>
      <c r="AD34" s="565" t="s">
        <v>947</v>
      </c>
      <c r="AE34" s="496" t="s">
        <v>947</v>
      </c>
      <c r="AF34" s="196"/>
      <c r="AG34" s="196"/>
      <c r="AH34" s="505" t="s">
        <v>2034</v>
      </c>
      <c r="AI34" s="513" t="s">
        <v>2033</v>
      </c>
      <c r="AJ34" s="571" t="s">
        <v>2114</v>
      </c>
    </row>
    <row r="35" spans="1:37" s="8" customFormat="1" ht="65.25" customHeight="1" x14ac:dyDescent="0.2">
      <c r="A35" s="1020" t="s">
        <v>2113</v>
      </c>
      <c r="B35" s="1021" t="s">
        <v>39</v>
      </c>
      <c r="C35" s="910" t="s">
        <v>38</v>
      </c>
      <c r="D35" s="717"/>
      <c r="E35" s="717" t="s">
        <v>63</v>
      </c>
      <c r="F35" s="717"/>
      <c r="G35" s="1029" t="s">
        <v>76</v>
      </c>
      <c r="H35" s="717"/>
      <c r="I35" s="705" t="s">
        <v>21</v>
      </c>
      <c r="J35" s="705">
        <v>0</v>
      </c>
      <c r="K35" s="705">
        <v>1</v>
      </c>
      <c r="L35" s="1023" t="s">
        <v>581</v>
      </c>
      <c r="M35" s="1098">
        <v>1</v>
      </c>
      <c r="N35" s="1023"/>
      <c r="O35" s="1023"/>
      <c r="P35" s="1095"/>
      <c r="Q35" s="515" t="s">
        <v>2112</v>
      </c>
      <c r="R35" s="510">
        <v>0.2</v>
      </c>
      <c r="S35" s="39"/>
      <c r="T35" s="39"/>
      <c r="U35" s="39"/>
      <c r="V35" s="39"/>
      <c r="W35" s="1077">
        <v>44195</v>
      </c>
      <c r="X35" s="39"/>
      <c r="Y35" s="39"/>
      <c r="Z35" s="1026" t="s">
        <v>2111</v>
      </c>
      <c r="AA35" s="1023" t="s">
        <v>2110</v>
      </c>
      <c r="AB35" s="1040" t="s">
        <v>2109</v>
      </c>
      <c r="AC35" s="1047" t="s">
        <v>2108</v>
      </c>
      <c r="AD35" s="1050">
        <v>0</v>
      </c>
      <c r="AE35" s="1050">
        <v>800000000</v>
      </c>
      <c r="AF35" s="1023"/>
      <c r="AG35" s="1023"/>
      <c r="AH35" s="1035" t="s">
        <v>2034</v>
      </c>
      <c r="AI35" s="1023" t="s">
        <v>2033</v>
      </c>
      <c r="AJ35" s="1023"/>
    </row>
    <row r="36" spans="1:37" s="8" customFormat="1" ht="47.25" customHeight="1" x14ac:dyDescent="0.2">
      <c r="A36" s="1020"/>
      <c r="B36" s="1076"/>
      <c r="C36" s="911"/>
      <c r="D36" s="718"/>
      <c r="E36" s="718"/>
      <c r="F36" s="718"/>
      <c r="G36" s="1030"/>
      <c r="H36" s="718"/>
      <c r="I36" s="716"/>
      <c r="J36" s="716"/>
      <c r="K36" s="716"/>
      <c r="L36" s="1025"/>
      <c r="M36" s="1099"/>
      <c r="N36" s="1025"/>
      <c r="O36" s="1025"/>
      <c r="P36" s="1096"/>
      <c r="Q36" s="515" t="s">
        <v>2107</v>
      </c>
      <c r="R36" s="510">
        <v>0.2</v>
      </c>
      <c r="S36" s="39"/>
      <c r="T36" s="39"/>
      <c r="U36" s="39"/>
      <c r="V36" s="39"/>
      <c r="W36" s="1079"/>
      <c r="X36" s="39"/>
      <c r="Y36" s="39"/>
      <c r="Z36" s="1027"/>
      <c r="AA36" s="1025"/>
      <c r="AB36" s="1041"/>
      <c r="AC36" s="1048"/>
      <c r="AD36" s="1053"/>
      <c r="AE36" s="1051"/>
      <c r="AF36" s="1025"/>
      <c r="AG36" s="1025"/>
      <c r="AH36" s="1036"/>
      <c r="AI36" s="1025"/>
      <c r="AJ36" s="1025"/>
    </row>
    <row r="37" spans="1:37" s="8" customFormat="1" ht="33" customHeight="1" x14ac:dyDescent="0.2">
      <c r="A37" s="1020"/>
      <c r="B37" s="1076"/>
      <c r="C37" s="911"/>
      <c r="D37" s="718"/>
      <c r="E37" s="718"/>
      <c r="F37" s="718"/>
      <c r="G37" s="1030"/>
      <c r="H37" s="718"/>
      <c r="I37" s="716"/>
      <c r="J37" s="716"/>
      <c r="K37" s="716"/>
      <c r="L37" s="1025"/>
      <c r="M37" s="1099"/>
      <c r="N37" s="1025"/>
      <c r="O37" s="1025"/>
      <c r="P37" s="1096"/>
      <c r="Q37" s="515" t="s">
        <v>2106</v>
      </c>
      <c r="R37" s="510">
        <v>0.3</v>
      </c>
      <c r="S37" s="39"/>
      <c r="T37" s="39"/>
      <c r="U37" s="39"/>
      <c r="V37" s="39"/>
      <c r="W37" s="1079"/>
      <c r="X37" s="39"/>
      <c r="Y37" s="39"/>
      <c r="Z37" s="1028"/>
      <c r="AA37" s="1024"/>
      <c r="AB37" s="1042"/>
      <c r="AC37" s="1049"/>
      <c r="AD37" s="1054"/>
      <c r="AE37" s="1052"/>
      <c r="AF37" s="1025"/>
      <c r="AG37" s="1025"/>
      <c r="AH37" s="1036"/>
      <c r="AI37" s="1025"/>
      <c r="AJ37" s="1025"/>
    </row>
    <row r="38" spans="1:37" s="8" customFormat="1" ht="75.75" customHeight="1" x14ac:dyDescent="0.2">
      <c r="A38" s="1020"/>
      <c r="B38" s="1022"/>
      <c r="C38" s="912"/>
      <c r="D38" s="719"/>
      <c r="E38" s="719"/>
      <c r="F38" s="719"/>
      <c r="G38" s="1031"/>
      <c r="H38" s="719"/>
      <c r="I38" s="706"/>
      <c r="J38" s="706"/>
      <c r="K38" s="706"/>
      <c r="L38" s="1024"/>
      <c r="M38" s="1100"/>
      <c r="N38" s="1024"/>
      <c r="O38" s="1024"/>
      <c r="P38" s="1097"/>
      <c r="Q38" s="515" t="s">
        <v>2105</v>
      </c>
      <c r="R38" s="510">
        <v>0.3</v>
      </c>
      <c r="S38" s="39"/>
      <c r="T38" s="39"/>
      <c r="U38" s="39"/>
      <c r="V38" s="39"/>
      <c r="W38" s="1078"/>
      <c r="X38" s="39"/>
      <c r="Y38" s="39"/>
      <c r="Z38" s="87" t="s">
        <v>2071</v>
      </c>
      <c r="AA38" s="513" t="s">
        <v>2070</v>
      </c>
      <c r="AB38" s="566" t="s">
        <v>2069</v>
      </c>
      <c r="AC38" s="569" t="s">
        <v>2102</v>
      </c>
      <c r="AD38" s="570">
        <v>465267500</v>
      </c>
      <c r="AE38" s="570">
        <f>386385000+78882500</f>
        <v>465267500</v>
      </c>
      <c r="AF38" s="1024"/>
      <c r="AG38" s="1024"/>
      <c r="AH38" s="1037"/>
      <c r="AI38" s="1024"/>
      <c r="AJ38" s="1024"/>
    </row>
    <row r="39" spans="1:37" s="8" customFormat="1" ht="88.5" customHeight="1" x14ac:dyDescent="0.2">
      <c r="A39" s="85" t="s">
        <v>2104</v>
      </c>
      <c r="B39" s="556" t="s">
        <v>39</v>
      </c>
      <c r="C39" s="555" t="s">
        <v>38</v>
      </c>
      <c r="D39" s="169"/>
      <c r="E39" s="106" t="s">
        <v>63</v>
      </c>
      <c r="F39" s="169"/>
      <c r="G39" s="515" t="s">
        <v>75</v>
      </c>
      <c r="H39" s="169"/>
      <c r="I39" s="514" t="s">
        <v>21</v>
      </c>
      <c r="J39" s="514">
        <v>3</v>
      </c>
      <c r="K39" s="514">
        <v>2</v>
      </c>
      <c r="L39" s="513" t="s">
        <v>581</v>
      </c>
      <c r="M39" s="47">
        <v>1</v>
      </c>
      <c r="N39" s="39"/>
      <c r="O39" s="39"/>
      <c r="P39" s="39"/>
      <c r="Q39" s="515" t="s">
        <v>2103</v>
      </c>
      <c r="R39" s="140">
        <v>1</v>
      </c>
      <c r="S39" s="39"/>
      <c r="T39" s="39"/>
      <c r="U39" s="39"/>
      <c r="V39" s="39"/>
      <c r="W39" s="553">
        <v>44195</v>
      </c>
      <c r="X39" s="39"/>
      <c r="Y39" s="39"/>
      <c r="Z39" s="87" t="s">
        <v>2071</v>
      </c>
      <c r="AA39" s="513" t="s">
        <v>2070</v>
      </c>
      <c r="AB39" s="566" t="s">
        <v>2069</v>
      </c>
      <c r="AC39" s="569" t="s">
        <v>2102</v>
      </c>
      <c r="AD39" s="565">
        <v>102740000</v>
      </c>
      <c r="AE39" s="554">
        <v>102740000</v>
      </c>
      <c r="AF39" s="39"/>
      <c r="AG39" s="39"/>
      <c r="AH39" s="505" t="s">
        <v>2034</v>
      </c>
      <c r="AI39" s="513" t="s">
        <v>2033</v>
      </c>
      <c r="AJ39" s="39"/>
    </row>
    <row r="40" spans="1:37" s="8" customFormat="1" ht="69.75" customHeight="1" x14ac:dyDescent="0.2">
      <c r="A40" s="1020" t="s">
        <v>2101</v>
      </c>
      <c r="B40" s="1021" t="s">
        <v>39</v>
      </c>
      <c r="C40" s="910" t="s">
        <v>38</v>
      </c>
      <c r="D40" s="169"/>
      <c r="E40" s="717" t="s">
        <v>63</v>
      </c>
      <c r="F40" s="169"/>
      <c r="G40" s="1029" t="s">
        <v>74</v>
      </c>
      <c r="H40" s="169"/>
      <c r="I40" s="705" t="s">
        <v>21</v>
      </c>
      <c r="J40" s="705">
        <v>2</v>
      </c>
      <c r="K40" s="705">
        <v>1</v>
      </c>
      <c r="L40" s="1023" t="s">
        <v>581</v>
      </c>
      <c r="M40" s="1032">
        <v>1</v>
      </c>
      <c r="N40" s="1023"/>
      <c r="O40" s="1023"/>
      <c r="P40" s="1023"/>
      <c r="Q40" s="515" t="s">
        <v>2100</v>
      </c>
      <c r="R40" s="140">
        <v>0.3</v>
      </c>
      <c r="S40" s="39"/>
      <c r="T40" s="39"/>
      <c r="U40" s="39"/>
      <c r="V40" s="39"/>
      <c r="W40" s="1077">
        <v>44195</v>
      </c>
      <c r="X40" s="39"/>
      <c r="Y40" s="39"/>
      <c r="Z40" s="1035" t="s">
        <v>2052</v>
      </c>
      <c r="AA40" s="1023" t="s">
        <v>2051</v>
      </c>
      <c r="AB40" s="568" t="s">
        <v>2099</v>
      </c>
      <c r="AC40" s="567" t="s">
        <v>2098</v>
      </c>
      <c r="AD40" s="565">
        <v>30000000</v>
      </c>
      <c r="AE40" s="565">
        <v>30000000</v>
      </c>
      <c r="AF40" s="39"/>
      <c r="AG40" s="39"/>
      <c r="AH40" s="1035" t="s">
        <v>2034</v>
      </c>
      <c r="AI40" s="1023" t="s">
        <v>2033</v>
      </c>
      <c r="AJ40" s="1023"/>
    </row>
    <row r="41" spans="1:37" s="8" customFormat="1" ht="71.25" customHeight="1" x14ac:dyDescent="0.2">
      <c r="A41" s="1020"/>
      <c r="B41" s="1076"/>
      <c r="C41" s="912"/>
      <c r="D41" s="169"/>
      <c r="E41" s="719"/>
      <c r="F41" s="169"/>
      <c r="G41" s="1030"/>
      <c r="H41" s="169"/>
      <c r="I41" s="706"/>
      <c r="J41" s="706"/>
      <c r="K41" s="706"/>
      <c r="L41" s="1025"/>
      <c r="M41" s="1033"/>
      <c r="N41" s="1025"/>
      <c r="O41" s="1025"/>
      <c r="P41" s="1025"/>
      <c r="Q41" s="195" t="s">
        <v>2097</v>
      </c>
      <c r="R41" s="507">
        <v>0.7</v>
      </c>
      <c r="S41" s="501"/>
      <c r="T41" s="501"/>
      <c r="U41" s="501"/>
      <c r="V41" s="501"/>
      <c r="W41" s="1079"/>
      <c r="X41" s="39"/>
      <c r="Y41" s="39"/>
      <c r="Z41" s="1037"/>
      <c r="AA41" s="1024"/>
      <c r="AB41" s="568" t="s">
        <v>2096</v>
      </c>
      <c r="AC41" s="567" t="s">
        <v>2095</v>
      </c>
      <c r="AD41" s="565">
        <v>0</v>
      </c>
      <c r="AE41" s="565">
        <v>53595139.359999999</v>
      </c>
      <c r="AF41" s="39"/>
      <c r="AG41" s="39"/>
      <c r="AH41" s="1036"/>
      <c r="AI41" s="1025"/>
      <c r="AJ41" s="1025"/>
    </row>
    <row r="42" spans="1:37" s="8" customFormat="1" ht="62.25" customHeight="1" x14ac:dyDescent="0.2">
      <c r="A42" s="1020" t="s">
        <v>2094</v>
      </c>
      <c r="B42" s="1021" t="s">
        <v>39</v>
      </c>
      <c r="C42" s="910" t="s">
        <v>38</v>
      </c>
      <c r="D42" s="496"/>
      <c r="E42" s="717" t="s">
        <v>63</v>
      </c>
      <c r="F42" s="512"/>
      <c r="G42" s="1029" t="s">
        <v>73</v>
      </c>
      <c r="H42" s="496"/>
      <c r="I42" s="705" t="s">
        <v>21</v>
      </c>
      <c r="J42" s="705">
        <v>1</v>
      </c>
      <c r="K42" s="705">
        <v>1</v>
      </c>
      <c r="L42" s="1023" t="s">
        <v>581</v>
      </c>
      <c r="M42" s="1032">
        <v>1</v>
      </c>
      <c r="N42" s="1023"/>
      <c r="O42" s="1023"/>
      <c r="P42" s="1023"/>
      <c r="Q42" s="1026" t="s">
        <v>2093</v>
      </c>
      <c r="R42" s="1086">
        <v>1</v>
      </c>
      <c r="S42" s="39"/>
      <c r="T42" s="39"/>
      <c r="U42" s="39"/>
      <c r="V42" s="39"/>
      <c r="W42" s="1077">
        <v>44195</v>
      </c>
      <c r="X42" s="39"/>
      <c r="Y42" s="39"/>
      <c r="Z42" s="1088" t="s">
        <v>2092</v>
      </c>
      <c r="AA42" s="1035" t="s">
        <v>2091</v>
      </c>
      <c r="AB42" s="513" t="s">
        <v>2090</v>
      </c>
      <c r="AC42" s="87" t="s">
        <v>2089</v>
      </c>
      <c r="AD42" s="565">
        <v>191705122</v>
      </c>
      <c r="AE42" s="565">
        <v>191705122</v>
      </c>
      <c r="AF42" s="39"/>
      <c r="AG42" s="39"/>
      <c r="AH42" s="1035" t="s">
        <v>2034</v>
      </c>
      <c r="AI42" s="1023" t="s">
        <v>2033</v>
      </c>
      <c r="AJ42" s="1023"/>
    </row>
    <row r="43" spans="1:37" s="8" customFormat="1" ht="63.75" customHeight="1" x14ac:dyDescent="0.2">
      <c r="A43" s="1020"/>
      <c r="B43" s="1022"/>
      <c r="C43" s="912"/>
      <c r="D43" s="496"/>
      <c r="E43" s="719"/>
      <c r="F43" s="512"/>
      <c r="G43" s="1031"/>
      <c r="H43" s="496"/>
      <c r="I43" s="706"/>
      <c r="J43" s="706"/>
      <c r="K43" s="706"/>
      <c r="L43" s="1024"/>
      <c r="M43" s="1034"/>
      <c r="N43" s="1024"/>
      <c r="O43" s="1024"/>
      <c r="P43" s="1024"/>
      <c r="Q43" s="1028"/>
      <c r="R43" s="1087"/>
      <c r="S43" s="39"/>
      <c r="T43" s="39"/>
      <c r="U43" s="39"/>
      <c r="V43" s="39"/>
      <c r="W43" s="1078"/>
      <c r="X43" s="39"/>
      <c r="Y43" s="39"/>
      <c r="Z43" s="1089"/>
      <c r="AA43" s="1037"/>
      <c r="AB43" s="513" t="s">
        <v>2088</v>
      </c>
      <c r="AC43" s="87" t="s">
        <v>2087</v>
      </c>
      <c r="AD43" s="565">
        <v>0</v>
      </c>
      <c r="AE43" s="565">
        <v>36000000</v>
      </c>
      <c r="AF43" s="39"/>
      <c r="AG43" s="39"/>
      <c r="AH43" s="1037"/>
      <c r="AI43" s="1024"/>
      <c r="AJ43" s="1024"/>
    </row>
    <row r="44" spans="1:37" s="8" customFormat="1" ht="75" customHeight="1" x14ac:dyDescent="0.2">
      <c r="A44" s="85" t="s">
        <v>2082</v>
      </c>
      <c r="B44" s="556" t="s">
        <v>39</v>
      </c>
      <c r="C44" s="555" t="s">
        <v>38</v>
      </c>
      <c r="D44" s="496"/>
      <c r="E44" s="106" t="s">
        <v>63</v>
      </c>
      <c r="F44" s="512"/>
      <c r="G44" s="515" t="s">
        <v>72</v>
      </c>
      <c r="H44" s="496"/>
      <c r="I44" s="514" t="s">
        <v>21</v>
      </c>
      <c r="J44" s="514">
        <v>0</v>
      </c>
      <c r="K44" s="514">
        <v>1</v>
      </c>
      <c r="L44" s="502" t="s">
        <v>582</v>
      </c>
      <c r="M44" s="500">
        <v>1</v>
      </c>
      <c r="N44" s="39"/>
      <c r="O44" s="39"/>
      <c r="P44" s="39"/>
      <c r="Q44" s="511" t="s">
        <v>2086</v>
      </c>
      <c r="R44" s="508">
        <v>1</v>
      </c>
      <c r="S44" s="39"/>
      <c r="T44" s="39"/>
      <c r="U44" s="39"/>
      <c r="V44" s="39"/>
      <c r="W44" s="553">
        <v>44195</v>
      </c>
      <c r="X44" s="39"/>
      <c r="Y44" s="39"/>
      <c r="Z44" s="504" t="s">
        <v>2052</v>
      </c>
      <c r="AA44" s="506" t="s">
        <v>2051</v>
      </c>
      <c r="AB44" s="566" t="s">
        <v>2050</v>
      </c>
      <c r="AC44" s="505" t="s">
        <v>2049</v>
      </c>
      <c r="AD44" s="565">
        <v>0</v>
      </c>
      <c r="AE44" s="565">
        <v>134000000</v>
      </c>
      <c r="AF44" s="39"/>
      <c r="AG44" s="39"/>
      <c r="AH44" s="505" t="s">
        <v>2034</v>
      </c>
      <c r="AI44" s="513" t="s">
        <v>2033</v>
      </c>
      <c r="AJ44" s="39"/>
      <c r="AK44" s="557" t="s">
        <v>2047</v>
      </c>
    </row>
    <row r="45" spans="1:37" s="8" customFormat="1" ht="47.25" customHeight="1" x14ac:dyDescent="0.2">
      <c r="A45" s="1044" t="s">
        <v>2085</v>
      </c>
      <c r="B45" s="1021" t="s">
        <v>39</v>
      </c>
      <c r="C45" s="910" t="s">
        <v>38</v>
      </c>
      <c r="D45" s="169"/>
      <c r="E45" s="717" t="s">
        <v>63</v>
      </c>
      <c r="F45" s="169"/>
      <c r="G45" s="1029" t="s">
        <v>71</v>
      </c>
      <c r="H45" s="169"/>
      <c r="I45" s="705" t="s">
        <v>21</v>
      </c>
      <c r="J45" s="705">
        <v>0</v>
      </c>
      <c r="K45" s="705">
        <v>1</v>
      </c>
      <c r="L45" s="1023" t="s">
        <v>581</v>
      </c>
      <c r="M45" s="1032">
        <v>1</v>
      </c>
      <c r="N45" s="1023"/>
      <c r="O45" s="1023"/>
      <c r="P45" s="1023"/>
      <c r="Q45" s="515" t="s">
        <v>2084</v>
      </c>
      <c r="R45" s="140">
        <v>0.5</v>
      </c>
      <c r="S45" s="39"/>
      <c r="T45" s="39"/>
      <c r="U45" s="39"/>
      <c r="V45" s="39"/>
      <c r="W45" s="1077">
        <v>44195</v>
      </c>
      <c r="X45" s="39"/>
      <c r="Y45" s="39"/>
      <c r="Z45" s="1023" t="s">
        <v>947</v>
      </c>
      <c r="AA45" s="1023" t="s">
        <v>947</v>
      </c>
      <c r="AB45" s="1023" t="s">
        <v>947</v>
      </c>
      <c r="AC45" s="1023" t="s">
        <v>947</v>
      </c>
      <c r="AD45" s="1023" t="s">
        <v>947</v>
      </c>
      <c r="AE45" s="1023" t="s">
        <v>947</v>
      </c>
      <c r="AF45" s="39"/>
      <c r="AG45" s="39"/>
      <c r="AH45" s="1035" t="s">
        <v>2034</v>
      </c>
      <c r="AI45" s="1023" t="s">
        <v>2033</v>
      </c>
      <c r="AJ45" s="1023" t="s">
        <v>947</v>
      </c>
    </row>
    <row r="46" spans="1:37" s="8" customFormat="1" ht="47.25" customHeight="1" x14ac:dyDescent="0.2">
      <c r="A46" s="1046"/>
      <c r="B46" s="1022"/>
      <c r="C46" s="912"/>
      <c r="D46" s="169"/>
      <c r="E46" s="719"/>
      <c r="F46" s="169"/>
      <c r="G46" s="1031"/>
      <c r="H46" s="169"/>
      <c r="I46" s="706"/>
      <c r="J46" s="706"/>
      <c r="K46" s="706"/>
      <c r="L46" s="1024"/>
      <c r="M46" s="1034"/>
      <c r="N46" s="1024"/>
      <c r="O46" s="1024"/>
      <c r="P46" s="1024"/>
      <c r="Q46" s="515" t="s">
        <v>2083</v>
      </c>
      <c r="R46" s="140">
        <v>0.5</v>
      </c>
      <c r="S46" s="39"/>
      <c r="T46" s="39"/>
      <c r="U46" s="39"/>
      <c r="V46" s="39"/>
      <c r="W46" s="1078"/>
      <c r="X46" s="39"/>
      <c r="Y46" s="39"/>
      <c r="Z46" s="1024"/>
      <c r="AA46" s="1024"/>
      <c r="AB46" s="1024"/>
      <c r="AC46" s="1024"/>
      <c r="AD46" s="1024"/>
      <c r="AE46" s="1024"/>
      <c r="AF46" s="39"/>
      <c r="AG46" s="39"/>
      <c r="AH46" s="1037"/>
      <c r="AI46" s="1024"/>
      <c r="AJ46" s="1024"/>
    </row>
    <row r="47" spans="1:37" s="8" customFormat="1" ht="47.25" customHeight="1" x14ac:dyDescent="0.2">
      <c r="A47" s="1044" t="s">
        <v>2082</v>
      </c>
      <c r="B47" s="1021" t="s">
        <v>39</v>
      </c>
      <c r="C47" s="910" t="s">
        <v>38</v>
      </c>
      <c r="D47" s="169"/>
      <c r="E47" s="717" t="s">
        <v>63</v>
      </c>
      <c r="F47" s="169"/>
      <c r="G47" s="1038" t="s">
        <v>70</v>
      </c>
      <c r="H47" s="169"/>
      <c r="I47" s="705" t="s">
        <v>21</v>
      </c>
      <c r="J47" s="705">
        <v>0</v>
      </c>
      <c r="K47" s="705">
        <v>1</v>
      </c>
      <c r="L47" s="1023" t="s">
        <v>582</v>
      </c>
      <c r="M47" s="1032">
        <v>1</v>
      </c>
      <c r="N47" s="1023"/>
      <c r="O47" s="1023"/>
      <c r="P47" s="1023"/>
      <c r="Q47" s="515" t="s">
        <v>2081</v>
      </c>
      <c r="R47" s="140">
        <v>0.4</v>
      </c>
      <c r="S47" s="39"/>
      <c r="T47" s="39"/>
      <c r="U47" s="39"/>
      <c r="V47" s="39"/>
      <c r="W47" s="1077">
        <v>44195</v>
      </c>
      <c r="X47" s="39"/>
      <c r="Y47" s="39"/>
      <c r="Z47" s="1035" t="s">
        <v>2076</v>
      </c>
      <c r="AA47" s="1023" t="s">
        <v>2049</v>
      </c>
      <c r="AB47" s="1023" t="s">
        <v>2050</v>
      </c>
      <c r="AC47" s="1035" t="s">
        <v>2049</v>
      </c>
      <c r="AD47" s="1050">
        <v>0</v>
      </c>
      <c r="AE47" s="1056">
        <v>39000000</v>
      </c>
      <c r="AF47" s="39"/>
      <c r="AG47" s="39"/>
      <c r="AH47" s="1035" t="s">
        <v>2034</v>
      </c>
      <c r="AI47" s="1023"/>
      <c r="AJ47" s="1023"/>
      <c r="AK47" s="557" t="s">
        <v>2047</v>
      </c>
    </row>
    <row r="48" spans="1:37" s="8" customFormat="1" ht="47.25" customHeight="1" x14ac:dyDescent="0.2">
      <c r="A48" s="1045"/>
      <c r="B48" s="1076"/>
      <c r="C48" s="911"/>
      <c r="D48" s="169"/>
      <c r="E48" s="718"/>
      <c r="F48" s="169"/>
      <c r="G48" s="1083"/>
      <c r="H48" s="169"/>
      <c r="I48" s="716"/>
      <c r="J48" s="716"/>
      <c r="K48" s="716"/>
      <c r="L48" s="1025"/>
      <c r="M48" s="1033"/>
      <c r="N48" s="1025"/>
      <c r="O48" s="1025"/>
      <c r="P48" s="1025"/>
      <c r="Q48" s="515" t="s">
        <v>2080</v>
      </c>
      <c r="R48" s="140">
        <v>0.4</v>
      </c>
      <c r="S48" s="39"/>
      <c r="T48" s="39"/>
      <c r="U48" s="39"/>
      <c r="V48" s="39"/>
      <c r="W48" s="1079"/>
      <c r="X48" s="39"/>
      <c r="Y48" s="39"/>
      <c r="Z48" s="1036"/>
      <c r="AA48" s="1025"/>
      <c r="AB48" s="1025"/>
      <c r="AC48" s="1036"/>
      <c r="AD48" s="1053"/>
      <c r="AE48" s="1057"/>
      <c r="AF48" s="39"/>
      <c r="AG48" s="39"/>
      <c r="AH48" s="1036"/>
      <c r="AI48" s="1025"/>
      <c r="AJ48" s="1025"/>
    </row>
    <row r="49" spans="1:37" s="8" customFormat="1" ht="67.5" customHeight="1" x14ac:dyDescent="0.2">
      <c r="A49" s="1046"/>
      <c r="B49" s="1022"/>
      <c r="C49" s="912"/>
      <c r="D49" s="169"/>
      <c r="E49" s="719"/>
      <c r="F49" s="169"/>
      <c r="G49" s="1039"/>
      <c r="H49" s="169"/>
      <c r="I49" s="706"/>
      <c r="J49" s="706"/>
      <c r="K49" s="706"/>
      <c r="L49" s="1024"/>
      <c r="M49" s="1034"/>
      <c r="N49" s="1024"/>
      <c r="O49" s="1024"/>
      <c r="P49" s="1024"/>
      <c r="Q49" s="515" t="s">
        <v>2079</v>
      </c>
      <c r="R49" s="140">
        <v>0.2</v>
      </c>
      <c r="S49" s="39"/>
      <c r="T49" s="39"/>
      <c r="U49" s="39"/>
      <c r="V49" s="39"/>
      <c r="W49" s="1078"/>
      <c r="X49" s="39"/>
      <c r="Y49" s="39"/>
      <c r="Z49" s="1037"/>
      <c r="AA49" s="1024"/>
      <c r="AB49" s="1024"/>
      <c r="AC49" s="1037"/>
      <c r="AD49" s="1054"/>
      <c r="AE49" s="1058"/>
      <c r="AF49" s="39"/>
      <c r="AG49" s="39"/>
      <c r="AH49" s="1037"/>
      <c r="AI49" s="1024"/>
      <c r="AJ49" s="1024"/>
    </row>
    <row r="50" spans="1:37" s="8" customFormat="1" ht="39.75" customHeight="1" x14ac:dyDescent="0.2">
      <c r="A50" s="1044" t="s">
        <v>2078</v>
      </c>
      <c r="B50" s="1021" t="s">
        <v>39</v>
      </c>
      <c r="C50" s="910" t="s">
        <v>38</v>
      </c>
      <c r="D50" s="169"/>
      <c r="E50" s="717" t="s">
        <v>63</v>
      </c>
      <c r="F50" s="169"/>
      <c r="G50" s="1029" t="s">
        <v>69</v>
      </c>
      <c r="H50" s="169"/>
      <c r="I50" s="705" t="s">
        <v>21</v>
      </c>
      <c r="J50" s="705">
        <v>0</v>
      </c>
      <c r="K50" s="705">
        <v>1</v>
      </c>
      <c r="L50" s="1023" t="s">
        <v>582</v>
      </c>
      <c r="M50" s="1032">
        <v>1</v>
      </c>
      <c r="N50" s="1023"/>
      <c r="O50" s="1023"/>
      <c r="P50" s="1023"/>
      <c r="Q50" s="515" t="s">
        <v>2077</v>
      </c>
      <c r="R50" s="140">
        <v>0.3</v>
      </c>
      <c r="S50" s="39"/>
      <c r="T50" s="39"/>
      <c r="U50" s="39"/>
      <c r="V50" s="39"/>
      <c r="W50" s="1077">
        <v>44195</v>
      </c>
      <c r="X50" s="39"/>
      <c r="Y50" s="39"/>
      <c r="Z50" s="1035" t="s">
        <v>2076</v>
      </c>
      <c r="AA50" s="1023" t="s">
        <v>2049</v>
      </c>
      <c r="AB50" s="1023" t="s">
        <v>2050</v>
      </c>
      <c r="AC50" s="1035" t="s">
        <v>2049</v>
      </c>
      <c r="AD50" s="1050">
        <v>0</v>
      </c>
      <c r="AE50" s="1056">
        <v>39000000</v>
      </c>
      <c r="AF50" s="39"/>
      <c r="AG50" s="39"/>
      <c r="AH50" s="1035" t="s">
        <v>2034</v>
      </c>
      <c r="AI50" s="1023" t="s">
        <v>2033</v>
      </c>
      <c r="AJ50" s="1023"/>
    </row>
    <row r="51" spans="1:37" s="8" customFormat="1" ht="39.75" customHeight="1" x14ac:dyDescent="0.2">
      <c r="A51" s="1045"/>
      <c r="B51" s="1076"/>
      <c r="C51" s="911"/>
      <c r="D51" s="169"/>
      <c r="E51" s="718"/>
      <c r="F51" s="169"/>
      <c r="G51" s="1030"/>
      <c r="H51" s="169"/>
      <c r="I51" s="716"/>
      <c r="J51" s="716"/>
      <c r="K51" s="716"/>
      <c r="L51" s="1025"/>
      <c r="M51" s="1033"/>
      <c r="N51" s="1025"/>
      <c r="O51" s="1025"/>
      <c r="P51" s="1025"/>
      <c r="Q51" s="515" t="s">
        <v>2075</v>
      </c>
      <c r="R51" s="140">
        <v>0.4</v>
      </c>
      <c r="S51" s="39"/>
      <c r="T51" s="39"/>
      <c r="U51" s="39"/>
      <c r="V51" s="39"/>
      <c r="W51" s="1079"/>
      <c r="X51" s="39"/>
      <c r="Y51" s="39"/>
      <c r="Z51" s="1036"/>
      <c r="AA51" s="1025"/>
      <c r="AB51" s="1025"/>
      <c r="AC51" s="1036"/>
      <c r="AD51" s="1053"/>
      <c r="AE51" s="1057"/>
      <c r="AF51" s="39"/>
      <c r="AG51" s="39"/>
      <c r="AH51" s="1036"/>
      <c r="AI51" s="1025"/>
      <c r="AJ51" s="1025"/>
    </row>
    <row r="52" spans="1:37" s="8" customFormat="1" ht="39.75" customHeight="1" x14ac:dyDescent="0.2">
      <c r="A52" s="1046"/>
      <c r="B52" s="1022"/>
      <c r="C52" s="912"/>
      <c r="D52" s="169"/>
      <c r="E52" s="719"/>
      <c r="F52" s="169"/>
      <c r="G52" s="1031"/>
      <c r="H52" s="169"/>
      <c r="I52" s="706"/>
      <c r="J52" s="706"/>
      <c r="K52" s="706"/>
      <c r="L52" s="1024"/>
      <c r="M52" s="1034"/>
      <c r="N52" s="1024"/>
      <c r="O52" s="1024"/>
      <c r="P52" s="1024"/>
      <c r="Q52" s="515" t="s">
        <v>2074</v>
      </c>
      <c r="R52" s="140">
        <v>0.3</v>
      </c>
      <c r="S52" s="39"/>
      <c r="T52" s="39"/>
      <c r="U52" s="39"/>
      <c r="V52" s="39"/>
      <c r="W52" s="1078"/>
      <c r="X52" s="39"/>
      <c r="Y52" s="39"/>
      <c r="Z52" s="1037"/>
      <c r="AA52" s="1024"/>
      <c r="AB52" s="1024"/>
      <c r="AC52" s="1037"/>
      <c r="AD52" s="1054"/>
      <c r="AE52" s="1058"/>
      <c r="AF52" s="39"/>
      <c r="AG52" s="39"/>
      <c r="AH52" s="1037"/>
      <c r="AI52" s="1024"/>
      <c r="AJ52" s="1024"/>
    </row>
    <row r="53" spans="1:37" s="8" customFormat="1" ht="76.5" customHeight="1" x14ac:dyDescent="0.2">
      <c r="A53" s="1044" t="s">
        <v>2073</v>
      </c>
      <c r="B53" s="1021" t="s">
        <v>39</v>
      </c>
      <c r="C53" s="910" t="s">
        <v>38</v>
      </c>
      <c r="D53" s="169"/>
      <c r="E53" s="705" t="s">
        <v>61</v>
      </c>
      <c r="F53" s="169"/>
      <c r="G53" s="1029" t="s">
        <v>62</v>
      </c>
      <c r="H53" s="169"/>
      <c r="I53" s="705" t="s">
        <v>21</v>
      </c>
      <c r="J53" s="705">
        <v>0</v>
      </c>
      <c r="K53" s="705">
        <v>1</v>
      </c>
      <c r="L53" s="1023" t="s">
        <v>581</v>
      </c>
      <c r="M53" s="1032">
        <v>1</v>
      </c>
      <c r="N53" s="1023"/>
      <c r="O53" s="1023"/>
      <c r="P53" s="1023"/>
      <c r="Q53" s="515" t="s">
        <v>2072</v>
      </c>
      <c r="R53" s="140">
        <v>0.5</v>
      </c>
      <c r="S53" s="39"/>
      <c r="T53" s="39"/>
      <c r="U53" s="39"/>
      <c r="V53" s="39"/>
      <c r="W53" s="1077">
        <v>44195</v>
      </c>
      <c r="X53" s="39"/>
      <c r="Y53" s="39"/>
      <c r="Z53" s="1026" t="s">
        <v>2071</v>
      </c>
      <c r="AA53" s="1023" t="s">
        <v>2070</v>
      </c>
      <c r="AB53" s="1040" t="s">
        <v>2069</v>
      </c>
      <c r="AC53" s="1047" t="s">
        <v>2068</v>
      </c>
      <c r="AD53" s="1050">
        <f>41055000+39270000</f>
        <v>80325000</v>
      </c>
      <c r="AE53" s="1050">
        <v>80325000</v>
      </c>
      <c r="AF53" s="39"/>
      <c r="AG53" s="39"/>
      <c r="AH53" s="1035" t="s">
        <v>2034</v>
      </c>
      <c r="AI53" s="1023" t="s">
        <v>2033</v>
      </c>
      <c r="AJ53" s="1023"/>
    </row>
    <row r="54" spans="1:37" s="8" customFormat="1" ht="39.75" customHeight="1" x14ac:dyDescent="0.2">
      <c r="A54" s="1046"/>
      <c r="B54" s="1022"/>
      <c r="C54" s="912"/>
      <c r="D54" s="169"/>
      <c r="E54" s="706"/>
      <c r="F54" s="169"/>
      <c r="G54" s="1031"/>
      <c r="H54" s="169"/>
      <c r="I54" s="706"/>
      <c r="J54" s="706"/>
      <c r="K54" s="706"/>
      <c r="L54" s="1024"/>
      <c r="M54" s="1034"/>
      <c r="N54" s="1024"/>
      <c r="O54" s="1024"/>
      <c r="P54" s="1024"/>
      <c r="Q54" s="515" t="s">
        <v>2067</v>
      </c>
      <c r="R54" s="140">
        <v>0.5</v>
      </c>
      <c r="S54" s="39"/>
      <c r="T54" s="39"/>
      <c r="U54" s="39"/>
      <c r="V54" s="39"/>
      <c r="W54" s="1078"/>
      <c r="X54" s="39"/>
      <c r="Y54" s="39"/>
      <c r="Z54" s="1028"/>
      <c r="AA54" s="1024"/>
      <c r="AB54" s="1042"/>
      <c r="AC54" s="1090"/>
      <c r="AD54" s="1054"/>
      <c r="AE54" s="1054"/>
      <c r="AF54" s="39"/>
      <c r="AG54" s="39"/>
      <c r="AH54" s="1037"/>
      <c r="AI54" s="1024"/>
      <c r="AJ54" s="1024"/>
    </row>
    <row r="55" spans="1:37" s="165" customFormat="1" ht="52.5" customHeight="1" x14ac:dyDescent="0.2">
      <c r="A55" s="499" t="s">
        <v>2046</v>
      </c>
      <c r="B55" s="556" t="s">
        <v>39</v>
      </c>
      <c r="C55" s="555" t="s">
        <v>38</v>
      </c>
      <c r="D55" s="169"/>
      <c r="E55" s="514" t="s">
        <v>1476</v>
      </c>
      <c r="F55" s="169"/>
      <c r="G55" s="562" t="s">
        <v>60</v>
      </c>
      <c r="H55" s="169"/>
      <c r="I55" s="514" t="s">
        <v>21</v>
      </c>
      <c r="J55" s="514">
        <v>0</v>
      </c>
      <c r="K55" s="514">
        <v>1</v>
      </c>
      <c r="L55" s="497" t="s">
        <v>582</v>
      </c>
      <c r="M55" s="564">
        <v>1</v>
      </c>
      <c r="N55" s="196"/>
      <c r="O55" s="196"/>
      <c r="P55" s="196"/>
      <c r="Q55" s="515" t="s">
        <v>2066</v>
      </c>
      <c r="R55" s="510">
        <v>1</v>
      </c>
      <c r="S55" s="196"/>
      <c r="T55" s="196"/>
      <c r="U55" s="196"/>
      <c r="V55" s="196"/>
      <c r="W55" s="563">
        <v>44195</v>
      </c>
      <c r="X55" s="196"/>
      <c r="Y55" s="196"/>
      <c r="Z55" s="562" t="s">
        <v>2038</v>
      </c>
      <c r="AA55" s="513" t="s">
        <v>2037</v>
      </c>
      <c r="AB55" s="513" t="s">
        <v>2036</v>
      </c>
      <c r="AC55" s="87" t="s">
        <v>2035</v>
      </c>
      <c r="AD55" s="561">
        <v>3100000</v>
      </c>
      <c r="AE55" s="561">
        <v>3100000</v>
      </c>
      <c r="AF55" s="169"/>
      <c r="AG55" s="169"/>
      <c r="AH55" s="495" t="s">
        <v>2034</v>
      </c>
      <c r="AI55" s="497" t="s">
        <v>2033</v>
      </c>
      <c r="AJ55" s="498" t="s">
        <v>947</v>
      </c>
    </row>
    <row r="56" spans="1:37" s="8" customFormat="1" ht="79.5" customHeight="1" x14ac:dyDescent="0.2">
      <c r="A56" s="1020" t="s">
        <v>2054</v>
      </c>
      <c r="B56" s="1021" t="s">
        <v>39</v>
      </c>
      <c r="C56" s="910" t="s">
        <v>38</v>
      </c>
      <c r="D56" s="169"/>
      <c r="E56" s="705" t="s">
        <v>1476</v>
      </c>
      <c r="F56" s="169"/>
      <c r="G56" s="1029" t="s">
        <v>59</v>
      </c>
      <c r="H56" s="169"/>
      <c r="I56" s="705" t="s">
        <v>21</v>
      </c>
      <c r="J56" s="705">
        <v>0</v>
      </c>
      <c r="K56" s="705">
        <v>1</v>
      </c>
      <c r="L56" s="1023" t="s">
        <v>582</v>
      </c>
      <c r="M56" s="1032">
        <v>1</v>
      </c>
      <c r="N56" s="1023"/>
      <c r="O56" s="1023"/>
      <c r="P56" s="1023"/>
      <c r="Q56" s="40" t="s">
        <v>2065</v>
      </c>
      <c r="R56" s="140">
        <v>0.25</v>
      </c>
      <c r="S56" s="1023"/>
      <c r="T56" s="1023"/>
      <c r="U56" s="1023"/>
      <c r="V56" s="1023"/>
      <c r="W56" s="1077">
        <v>44195</v>
      </c>
      <c r="X56" s="1023"/>
      <c r="Y56" s="1023"/>
      <c r="Z56" s="1026" t="s">
        <v>2064</v>
      </c>
      <c r="AA56" s="1035" t="s">
        <v>2063</v>
      </c>
      <c r="AB56" s="513" t="s">
        <v>2062</v>
      </c>
      <c r="AC56" s="87" t="s">
        <v>2061</v>
      </c>
      <c r="AD56" s="560">
        <v>1000000000</v>
      </c>
      <c r="AE56" s="560">
        <v>1000000000</v>
      </c>
      <c r="AF56" s="39"/>
      <c r="AG56" s="39"/>
      <c r="AH56" s="1035" t="s">
        <v>2034</v>
      </c>
      <c r="AI56" s="1023" t="s">
        <v>2033</v>
      </c>
      <c r="AJ56" s="1092"/>
    </row>
    <row r="57" spans="1:37" s="8" customFormat="1" ht="75.75" customHeight="1" x14ac:dyDescent="0.2">
      <c r="A57" s="1020"/>
      <c r="B57" s="1076"/>
      <c r="C57" s="911"/>
      <c r="D57" s="169"/>
      <c r="E57" s="716"/>
      <c r="F57" s="169"/>
      <c r="G57" s="1030"/>
      <c r="H57" s="169"/>
      <c r="I57" s="716"/>
      <c r="J57" s="716"/>
      <c r="K57" s="716"/>
      <c r="L57" s="1025"/>
      <c r="M57" s="1033"/>
      <c r="N57" s="1025"/>
      <c r="O57" s="1025"/>
      <c r="P57" s="1025"/>
      <c r="Q57" s="40" t="s">
        <v>2060</v>
      </c>
      <c r="R57" s="140">
        <v>0.25</v>
      </c>
      <c r="S57" s="1025"/>
      <c r="T57" s="1025"/>
      <c r="U57" s="1025"/>
      <c r="V57" s="1025"/>
      <c r="W57" s="1079"/>
      <c r="X57" s="1025"/>
      <c r="Y57" s="1025"/>
      <c r="Z57" s="1027"/>
      <c r="AA57" s="1036"/>
      <c r="AB57" s="513" t="s">
        <v>2059</v>
      </c>
      <c r="AC57" s="87" t="s">
        <v>2058</v>
      </c>
      <c r="AD57" s="560">
        <v>0</v>
      </c>
      <c r="AE57" s="560">
        <v>150000000</v>
      </c>
      <c r="AF57" s="39"/>
      <c r="AG57" s="39"/>
      <c r="AH57" s="1036"/>
      <c r="AI57" s="1025"/>
      <c r="AJ57" s="1092"/>
    </row>
    <row r="58" spans="1:37" s="8" customFormat="1" ht="67.5" customHeight="1" x14ac:dyDescent="0.2">
      <c r="A58" s="1020"/>
      <c r="B58" s="1076"/>
      <c r="C58" s="911"/>
      <c r="D58" s="169"/>
      <c r="E58" s="716"/>
      <c r="F58" s="169"/>
      <c r="G58" s="1030"/>
      <c r="H58" s="169"/>
      <c r="I58" s="716"/>
      <c r="J58" s="716"/>
      <c r="K58" s="716"/>
      <c r="L58" s="1025"/>
      <c r="M58" s="1033"/>
      <c r="N58" s="1025"/>
      <c r="O58" s="1025"/>
      <c r="P58" s="1025"/>
      <c r="Q58" s="1084" t="s">
        <v>2057</v>
      </c>
      <c r="R58" s="1086">
        <v>0.5</v>
      </c>
      <c r="S58" s="1025"/>
      <c r="T58" s="1025"/>
      <c r="U58" s="1025"/>
      <c r="V58" s="1025"/>
      <c r="W58" s="1079"/>
      <c r="X58" s="1025"/>
      <c r="Y58" s="1025"/>
      <c r="Z58" s="1027"/>
      <c r="AA58" s="1036"/>
      <c r="AB58" s="513" t="s">
        <v>2056</v>
      </c>
      <c r="AC58" s="87" t="s">
        <v>2055</v>
      </c>
      <c r="AD58" s="560">
        <v>0</v>
      </c>
      <c r="AE58" s="560">
        <v>56000000</v>
      </c>
      <c r="AF58" s="39"/>
      <c r="AG58" s="39"/>
      <c r="AH58" s="1036"/>
      <c r="AI58" s="1025"/>
      <c r="AJ58" s="1092"/>
    </row>
    <row r="59" spans="1:37" s="8" customFormat="1" ht="52.5" customHeight="1" x14ac:dyDescent="0.2">
      <c r="A59" s="1020"/>
      <c r="B59" s="1022"/>
      <c r="C59" s="912"/>
      <c r="D59" s="169"/>
      <c r="E59" s="706"/>
      <c r="F59" s="169"/>
      <c r="G59" s="1031"/>
      <c r="H59" s="169"/>
      <c r="I59" s="706"/>
      <c r="J59" s="706"/>
      <c r="K59" s="706"/>
      <c r="L59" s="1024"/>
      <c r="M59" s="1034"/>
      <c r="N59" s="1024"/>
      <c r="O59" s="1024"/>
      <c r="P59" s="1024"/>
      <c r="Q59" s="1085"/>
      <c r="R59" s="1087"/>
      <c r="S59" s="1024"/>
      <c r="T59" s="1024"/>
      <c r="U59" s="1024"/>
      <c r="V59" s="1024"/>
      <c r="W59" s="1078"/>
      <c r="X59" s="1024"/>
      <c r="Y59" s="1024"/>
      <c r="Z59" s="1028"/>
      <c r="AA59" s="1037"/>
      <c r="AB59" s="513" t="s">
        <v>2050</v>
      </c>
      <c r="AC59" s="505" t="s">
        <v>2049</v>
      </c>
      <c r="AD59" s="560">
        <v>0</v>
      </c>
      <c r="AE59" s="560">
        <v>100000000</v>
      </c>
      <c r="AF59" s="39"/>
      <c r="AG59" s="39"/>
      <c r="AH59" s="1037"/>
      <c r="AI59" s="1024"/>
      <c r="AJ59" s="148" t="s">
        <v>2048</v>
      </c>
    </row>
    <row r="60" spans="1:37" s="8" customFormat="1" ht="52.5" customHeight="1" x14ac:dyDescent="0.2">
      <c r="A60" s="85" t="s">
        <v>2054</v>
      </c>
      <c r="B60" s="556" t="s">
        <v>39</v>
      </c>
      <c r="C60" s="555" t="s">
        <v>38</v>
      </c>
      <c r="D60" s="169"/>
      <c r="E60" s="514" t="s">
        <v>1476</v>
      </c>
      <c r="F60" s="169"/>
      <c r="G60" s="559" t="s">
        <v>58</v>
      </c>
      <c r="H60" s="169"/>
      <c r="I60" s="514" t="s">
        <v>21</v>
      </c>
      <c r="J60" s="514">
        <v>0</v>
      </c>
      <c r="K60" s="514">
        <v>1</v>
      </c>
      <c r="L60" s="502" t="s">
        <v>582</v>
      </c>
      <c r="M60" s="500">
        <v>1</v>
      </c>
      <c r="N60" s="502"/>
      <c r="O60" s="502"/>
      <c r="P60" s="502"/>
      <c r="Q60" s="511" t="s">
        <v>2053</v>
      </c>
      <c r="R60" s="508">
        <v>1</v>
      </c>
      <c r="S60" s="502"/>
      <c r="T60" s="502"/>
      <c r="U60" s="502"/>
      <c r="V60" s="502"/>
      <c r="W60" s="553">
        <v>44195</v>
      </c>
      <c r="X60" s="502"/>
      <c r="Y60" s="502"/>
      <c r="Z60" s="505" t="s">
        <v>2052</v>
      </c>
      <c r="AA60" s="513" t="s">
        <v>2051</v>
      </c>
      <c r="AB60" s="513" t="s">
        <v>2050</v>
      </c>
      <c r="AC60" s="505" t="s">
        <v>2049</v>
      </c>
      <c r="AD60" s="558">
        <v>0</v>
      </c>
      <c r="AE60" s="558">
        <v>110000000</v>
      </c>
      <c r="AF60" s="39"/>
      <c r="AG60" s="39"/>
      <c r="AH60" s="505" t="s">
        <v>2034</v>
      </c>
      <c r="AI60" s="513" t="s">
        <v>2033</v>
      </c>
      <c r="AJ60" s="148" t="s">
        <v>2048</v>
      </c>
      <c r="AK60" s="557" t="s">
        <v>2047</v>
      </c>
    </row>
    <row r="61" spans="1:37" s="8" customFormat="1" ht="69.75" customHeight="1" x14ac:dyDescent="0.2">
      <c r="A61" s="1020" t="s">
        <v>2046</v>
      </c>
      <c r="B61" s="1021" t="s">
        <v>39</v>
      </c>
      <c r="C61" s="910" t="s">
        <v>38</v>
      </c>
      <c r="D61" s="169"/>
      <c r="E61" s="705" t="s">
        <v>1476</v>
      </c>
      <c r="F61" s="169"/>
      <c r="G61" s="1029" t="s">
        <v>56</v>
      </c>
      <c r="H61" s="169"/>
      <c r="I61" s="705" t="s">
        <v>21</v>
      </c>
      <c r="J61" s="705">
        <v>1</v>
      </c>
      <c r="K61" s="705">
        <v>3</v>
      </c>
      <c r="L61" s="1023" t="s">
        <v>581</v>
      </c>
      <c r="M61" s="1032">
        <v>1</v>
      </c>
      <c r="N61" s="1023"/>
      <c r="O61" s="1023"/>
      <c r="P61" s="1023"/>
      <c r="Q61" s="515" t="s">
        <v>2045</v>
      </c>
      <c r="R61" s="140">
        <v>0.5</v>
      </c>
      <c r="S61" s="39"/>
      <c r="T61" s="39"/>
      <c r="U61" s="39"/>
      <c r="V61" s="39"/>
      <c r="W61" s="1077">
        <v>44195</v>
      </c>
      <c r="X61" s="39"/>
      <c r="Y61" s="39"/>
      <c r="Z61" s="1026" t="s">
        <v>2038</v>
      </c>
      <c r="AA61" s="1035" t="s">
        <v>2037</v>
      </c>
      <c r="AB61" s="1035" t="s">
        <v>2036</v>
      </c>
      <c r="AC61" s="1026" t="s">
        <v>2035</v>
      </c>
      <c r="AD61" s="1091">
        <v>10000000</v>
      </c>
      <c r="AE61" s="1091">
        <v>10000000</v>
      </c>
      <c r="AF61" s="1023" t="s">
        <v>947</v>
      </c>
      <c r="AG61" s="1023" t="s">
        <v>947</v>
      </c>
      <c r="AH61" s="1035" t="s">
        <v>2034</v>
      </c>
      <c r="AI61" s="1023" t="s">
        <v>2033</v>
      </c>
      <c r="AJ61" s="1023"/>
    </row>
    <row r="62" spans="1:37" s="8" customFormat="1" ht="57" customHeight="1" x14ac:dyDescent="0.2">
      <c r="A62" s="1020"/>
      <c r="B62" s="1076"/>
      <c r="C62" s="911"/>
      <c r="D62" s="169"/>
      <c r="E62" s="716"/>
      <c r="F62" s="169"/>
      <c r="G62" s="1030"/>
      <c r="H62" s="169"/>
      <c r="I62" s="716"/>
      <c r="J62" s="716"/>
      <c r="K62" s="716"/>
      <c r="L62" s="1025"/>
      <c r="M62" s="1033"/>
      <c r="N62" s="1025"/>
      <c r="O62" s="1025"/>
      <c r="P62" s="1025"/>
      <c r="Q62" s="515" t="s">
        <v>2044</v>
      </c>
      <c r="R62" s="140">
        <v>0.25</v>
      </c>
      <c r="S62" s="39"/>
      <c r="T62" s="39"/>
      <c r="U62" s="39"/>
      <c r="V62" s="39"/>
      <c r="W62" s="1079"/>
      <c r="X62" s="39"/>
      <c r="Y62" s="39"/>
      <c r="Z62" s="1027"/>
      <c r="AA62" s="1036"/>
      <c r="AB62" s="1036"/>
      <c r="AC62" s="1027"/>
      <c r="AD62" s="1036"/>
      <c r="AE62" s="1036"/>
      <c r="AF62" s="1025"/>
      <c r="AG62" s="1025"/>
      <c r="AH62" s="1036"/>
      <c r="AI62" s="1025"/>
      <c r="AJ62" s="1025"/>
    </row>
    <row r="63" spans="1:37" s="8" customFormat="1" ht="62.25" customHeight="1" x14ac:dyDescent="0.2">
      <c r="A63" s="1020"/>
      <c r="B63" s="1022"/>
      <c r="C63" s="912"/>
      <c r="D63" s="169"/>
      <c r="E63" s="706"/>
      <c r="F63" s="169"/>
      <c r="G63" s="1031"/>
      <c r="H63" s="169"/>
      <c r="I63" s="706"/>
      <c r="J63" s="706"/>
      <c r="K63" s="706"/>
      <c r="L63" s="1024"/>
      <c r="M63" s="1034"/>
      <c r="N63" s="1024"/>
      <c r="O63" s="1024"/>
      <c r="P63" s="1024"/>
      <c r="Q63" s="515" t="s">
        <v>2043</v>
      </c>
      <c r="R63" s="140">
        <v>0.25</v>
      </c>
      <c r="S63" s="39"/>
      <c r="T63" s="39"/>
      <c r="U63" s="39"/>
      <c r="V63" s="39"/>
      <c r="W63" s="1078"/>
      <c r="X63" s="39"/>
      <c r="Y63" s="39"/>
      <c r="Z63" s="1028"/>
      <c r="AA63" s="1037"/>
      <c r="AB63" s="1037"/>
      <c r="AC63" s="1028"/>
      <c r="AD63" s="1037"/>
      <c r="AE63" s="1037"/>
      <c r="AF63" s="1024"/>
      <c r="AG63" s="1024"/>
      <c r="AH63" s="1037"/>
      <c r="AI63" s="1024"/>
      <c r="AJ63" s="1024"/>
    </row>
    <row r="64" spans="1:37" s="8" customFormat="1" ht="62.25" customHeight="1" x14ac:dyDescent="0.2">
      <c r="A64" s="85" t="s">
        <v>2042</v>
      </c>
      <c r="B64" s="556" t="s">
        <v>39</v>
      </c>
      <c r="C64" s="555" t="s">
        <v>38</v>
      </c>
      <c r="D64" s="169"/>
      <c r="E64" s="514" t="s">
        <v>1476</v>
      </c>
      <c r="F64" s="169"/>
      <c r="G64" s="515" t="s">
        <v>55</v>
      </c>
      <c r="H64" s="169"/>
      <c r="I64" s="514" t="s">
        <v>21</v>
      </c>
      <c r="J64" s="514">
        <v>4</v>
      </c>
      <c r="K64" s="514">
        <v>4</v>
      </c>
      <c r="L64" s="513" t="s">
        <v>581</v>
      </c>
      <c r="M64" s="47">
        <v>1</v>
      </c>
      <c r="N64" s="39"/>
      <c r="O64" s="39"/>
      <c r="P64" s="39"/>
      <c r="Q64" s="87" t="s">
        <v>2041</v>
      </c>
      <c r="R64" s="140">
        <v>1</v>
      </c>
      <c r="S64" s="39"/>
      <c r="T64" s="39"/>
      <c r="U64" s="39"/>
      <c r="V64" s="39"/>
      <c r="W64" s="553">
        <v>44195</v>
      </c>
      <c r="X64" s="39"/>
      <c r="Y64" s="39"/>
      <c r="Z64" s="87" t="s">
        <v>2038</v>
      </c>
      <c r="AA64" s="513" t="s">
        <v>2037</v>
      </c>
      <c r="AB64" s="513" t="s">
        <v>2036</v>
      </c>
      <c r="AC64" s="87" t="s">
        <v>2035</v>
      </c>
      <c r="AD64" s="554">
        <v>10000000</v>
      </c>
      <c r="AE64" s="554">
        <v>10000000</v>
      </c>
      <c r="AF64" s="39"/>
      <c r="AG64" s="39"/>
      <c r="AH64" s="505" t="s">
        <v>2034</v>
      </c>
      <c r="AI64" s="513" t="s">
        <v>2033</v>
      </c>
      <c r="AJ64" s="513"/>
    </row>
    <row r="65" spans="1:36" s="8" customFormat="1" ht="48" customHeight="1" x14ac:dyDescent="0.2">
      <c r="A65" s="1020" t="s">
        <v>2040</v>
      </c>
      <c r="B65" s="1021" t="s">
        <v>39</v>
      </c>
      <c r="C65" s="910" t="s">
        <v>38</v>
      </c>
      <c r="D65" s="717"/>
      <c r="E65" s="705" t="s">
        <v>1476</v>
      </c>
      <c r="F65" s="717"/>
      <c r="G65" s="1029" t="s">
        <v>54</v>
      </c>
      <c r="H65" s="1080"/>
      <c r="I65" s="705" t="s">
        <v>21</v>
      </c>
      <c r="J65" s="705">
        <v>1</v>
      </c>
      <c r="K65" s="705">
        <v>1</v>
      </c>
      <c r="L65" s="1023" t="s">
        <v>581</v>
      </c>
      <c r="M65" s="1032">
        <v>1</v>
      </c>
      <c r="N65" s="1023"/>
      <c r="O65" s="1023"/>
      <c r="P65" s="1023"/>
      <c r="Q65" s="87" t="s">
        <v>2039</v>
      </c>
      <c r="R65" s="140">
        <v>0.25</v>
      </c>
      <c r="S65" s="39"/>
      <c r="T65" s="39"/>
      <c r="U65" s="39"/>
      <c r="V65" s="39"/>
      <c r="W65" s="553">
        <v>44104</v>
      </c>
      <c r="X65" s="39"/>
      <c r="Y65" s="39"/>
      <c r="Z65" s="1026" t="s">
        <v>2038</v>
      </c>
      <c r="AA65" s="1023" t="s">
        <v>2037</v>
      </c>
      <c r="AB65" s="1023" t="s">
        <v>2036</v>
      </c>
      <c r="AC65" s="1026" t="s">
        <v>2035</v>
      </c>
      <c r="AD65" s="1050">
        <v>10000000</v>
      </c>
      <c r="AE65" s="1050">
        <v>10000000</v>
      </c>
      <c r="AF65" s="1023"/>
      <c r="AG65" s="1023"/>
      <c r="AH65" s="1035" t="s">
        <v>2034</v>
      </c>
      <c r="AI65" s="1023" t="s">
        <v>2033</v>
      </c>
      <c r="AJ65" s="1023"/>
    </row>
    <row r="66" spans="1:36" s="8" customFormat="1" ht="37.5" customHeight="1" x14ac:dyDescent="0.2">
      <c r="A66" s="1020"/>
      <c r="B66" s="1076"/>
      <c r="C66" s="911"/>
      <c r="D66" s="718"/>
      <c r="E66" s="716"/>
      <c r="F66" s="718"/>
      <c r="G66" s="1030"/>
      <c r="H66" s="1081"/>
      <c r="I66" s="716"/>
      <c r="J66" s="716"/>
      <c r="K66" s="716"/>
      <c r="L66" s="1025"/>
      <c r="M66" s="1033"/>
      <c r="N66" s="1025"/>
      <c r="O66" s="1025"/>
      <c r="P66" s="1025"/>
      <c r="Q66" s="87" t="s">
        <v>2032</v>
      </c>
      <c r="R66" s="140">
        <v>0.25</v>
      </c>
      <c r="S66" s="39"/>
      <c r="T66" s="39"/>
      <c r="U66" s="39"/>
      <c r="V66" s="39"/>
      <c r="W66" s="553">
        <v>44134</v>
      </c>
      <c r="X66" s="39"/>
      <c r="Y66" s="39"/>
      <c r="Z66" s="1027"/>
      <c r="AA66" s="1025"/>
      <c r="AB66" s="1025"/>
      <c r="AC66" s="1027"/>
      <c r="AD66" s="1053"/>
      <c r="AE66" s="1053"/>
      <c r="AF66" s="1025"/>
      <c r="AG66" s="1025"/>
      <c r="AH66" s="1036"/>
      <c r="AI66" s="1025"/>
      <c r="AJ66" s="1025"/>
    </row>
    <row r="67" spans="1:36" s="8" customFormat="1" ht="45" customHeight="1" x14ac:dyDescent="0.2">
      <c r="A67" s="1020"/>
      <c r="B67" s="1076"/>
      <c r="C67" s="911"/>
      <c r="D67" s="718"/>
      <c r="E67" s="716"/>
      <c r="F67" s="718"/>
      <c r="G67" s="1030"/>
      <c r="H67" s="1082"/>
      <c r="I67" s="716"/>
      <c r="J67" s="716"/>
      <c r="K67" s="716"/>
      <c r="L67" s="1025"/>
      <c r="M67" s="1033"/>
      <c r="N67" s="1025"/>
      <c r="O67" s="1025"/>
      <c r="P67" s="1025"/>
      <c r="Q67" s="87" t="s">
        <v>2031</v>
      </c>
      <c r="R67" s="140">
        <v>0.25</v>
      </c>
      <c r="S67" s="39"/>
      <c r="T67" s="39"/>
      <c r="U67" s="39"/>
      <c r="V67" s="39"/>
      <c r="W67" s="553">
        <v>44165</v>
      </c>
      <c r="X67" s="39"/>
      <c r="Y67" s="39"/>
      <c r="Z67" s="1027"/>
      <c r="AA67" s="1025"/>
      <c r="AB67" s="1025"/>
      <c r="AC67" s="1027"/>
      <c r="AD67" s="1053"/>
      <c r="AE67" s="1053"/>
      <c r="AF67" s="1025"/>
      <c r="AG67" s="1025"/>
      <c r="AH67" s="1036"/>
      <c r="AI67" s="1025"/>
      <c r="AJ67" s="1025"/>
    </row>
    <row r="68" spans="1:36" s="8" customFormat="1" ht="39" customHeight="1" x14ac:dyDescent="0.2">
      <c r="A68" s="1020"/>
      <c r="B68" s="1022"/>
      <c r="C68" s="912"/>
      <c r="D68" s="719"/>
      <c r="E68" s="706"/>
      <c r="F68" s="719"/>
      <c r="G68" s="1031"/>
      <c r="H68" s="197"/>
      <c r="I68" s="706"/>
      <c r="J68" s="706"/>
      <c r="K68" s="706"/>
      <c r="L68" s="1024"/>
      <c r="M68" s="1034"/>
      <c r="N68" s="1024"/>
      <c r="O68" s="1024"/>
      <c r="P68" s="1024"/>
      <c r="Q68" s="87" t="s">
        <v>2030</v>
      </c>
      <c r="R68" s="140">
        <v>0.25</v>
      </c>
      <c r="S68" s="39"/>
      <c r="T68" s="39"/>
      <c r="U68" s="39"/>
      <c r="V68" s="39"/>
      <c r="W68" s="553">
        <v>44195</v>
      </c>
      <c r="X68" s="502"/>
      <c r="Y68" s="502"/>
      <c r="Z68" s="1028"/>
      <c r="AA68" s="1024"/>
      <c r="AB68" s="1024"/>
      <c r="AC68" s="1028"/>
      <c r="AD68" s="1054"/>
      <c r="AE68" s="1054"/>
      <c r="AF68" s="1024"/>
      <c r="AG68" s="1024"/>
      <c r="AH68" s="1037"/>
      <c r="AI68" s="1024"/>
      <c r="AJ68" s="1024"/>
    </row>
    <row r="70" spans="1:36" x14ac:dyDescent="0.2">
      <c r="AE70" s="538"/>
    </row>
    <row r="71" spans="1:36" s="543" customFormat="1" ht="15.75" hidden="1" x14ac:dyDescent="0.25">
      <c r="A71" s="552"/>
      <c r="B71" s="548"/>
      <c r="C71" s="549"/>
      <c r="E71" s="549"/>
      <c r="G71" s="544"/>
      <c r="H71" s="544"/>
      <c r="I71" s="544"/>
      <c r="J71" s="549"/>
      <c r="K71" s="549"/>
      <c r="L71" s="549"/>
      <c r="M71" s="549"/>
      <c r="N71" s="551"/>
      <c r="O71" s="544"/>
      <c r="P71" s="544"/>
      <c r="Q71" s="548"/>
      <c r="R71" s="550"/>
      <c r="S71" s="544"/>
      <c r="T71" s="544"/>
      <c r="U71" s="544"/>
      <c r="V71" s="544"/>
      <c r="W71" s="549"/>
      <c r="X71" s="544"/>
      <c r="Y71" s="544"/>
      <c r="Z71" s="548"/>
      <c r="AA71" s="549"/>
      <c r="AB71" s="549"/>
      <c r="AC71" s="548"/>
      <c r="AD71" s="547">
        <f>SUBTOTAL(9,AD8:AD70)</f>
        <v>2741317491</v>
      </c>
      <c r="AE71" s="546">
        <f>SUBTOTAL(9,AE8:AE70)</f>
        <v>4375712630.3600006</v>
      </c>
      <c r="AF71" s="544"/>
      <c r="AG71" s="544"/>
      <c r="AH71" s="545"/>
      <c r="AI71" s="544"/>
      <c r="AJ71" s="544"/>
    </row>
    <row r="73" spans="1:36" x14ac:dyDescent="0.2">
      <c r="AE73" s="542"/>
    </row>
    <row r="74" spans="1:36" x14ac:dyDescent="0.2">
      <c r="AE74" s="538"/>
    </row>
    <row r="76" spans="1:36" x14ac:dyDescent="0.2">
      <c r="AE76" s="538"/>
    </row>
  </sheetData>
  <sheetProtection password="C0D8" sheet="1" objects="1" scenarios="1"/>
  <autoFilter ref="A6:BE68" xr:uid="{00000000-0009-0000-0000-000001000000}"/>
  <mergeCells count="453">
    <mergeCell ref="M53:M54"/>
    <mergeCell ref="L53:L54"/>
    <mergeCell ref="L56:L59"/>
    <mergeCell ref="P61:P63"/>
    <mergeCell ref="I61:I63"/>
    <mergeCell ref="J61:J63"/>
    <mergeCell ref="K61:K63"/>
    <mergeCell ref="M56:M59"/>
    <mergeCell ref="M61:M63"/>
    <mergeCell ref="L61:L63"/>
    <mergeCell ref="N56:N59"/>
    <mergeCell ref="O56:O59"/>
    <mergeCell ref="P56:P59"/>
    <mergeCell ref="I56:I59"/>
    <mergeCell ref="J56:J59"/>
    <mergeCell ref="K56:K59"/>
    <mergeCell ref="M21:M22"/>
    <mergeCell ref="N42:N43"/>
    <mergeCell ref="N50:N52"/>
    <mergeCell ref="P40:P41"/>
    <mergeCell ref="L21:L22"/>
    <mergeCell ref="N14:N17"/>
    <mergeCell ref="O14:O17"/>
    <mergeCell ref="P14:P17"/>
    <mergeCell ref="N18:N20"/>
    <mergeCell ref="O18:O20"/>
    <mergeCell ref="P18:P20"/>
    <mergeCell ref="O50:O52"/>
    <mergeCell ref="P50:P52"/>
    <mergeCell ref="M28:M30"/>
    <mergeCell ref="N28:N30"/>
    <mergeCell ref="O28:O30"/>
    <mergeCell ref="L28:L30"/>
    <mergeCell ref="O45:O46"/>
    <mergeCell ref="P45:P46"/>
    <mergeCell ref="N47:N49"/>
    <mergeCell ref="O47:O49"/>
    <mergeCell ref="O21:O22"/>
    <mergeCell ref="P21:P22"/>
    <mergeCell ref="N23:N24"/>
    <mergeCell ref="C18:C20"/>
    <mergeCell ref="B14:B17"/>
    <mergeCell ref="C14:C17"/>
    <mergeCell ref="E14:E17"/>
    <mergeCell ref="I14:I17"/>
    <mergeCell ref="J14:J17"/>
    <mergeCell ref="K14:K17"/>
    <mergeCell ref="B35:B38"/>
    <mergeCell ref="I23:I24"/>
    <mergeCell ref="I18:I20"/>
    <mergeCell ref="J18:J20"/>
    <mergeCell ref="C28:C30"/>
    <mergeCell ref="E28:E30"/>
    <mergeCell ref="I28:I30"/>
    <mergeCell ref="K18:K20"/>
    <mergeCell ref="I21:I22"/>
    <mergeCell ref="J21:J22"/>
    <mergeCell ref="K21:K22"/>
    <mergeCell ref="K23:K24"/>
    <mergeCell ref="J23:J24"/>
    <mergeCell ref="B21:B22"/>
    <mergeCell ref="C21:C22"/>
    <mergeCell ref="E21:E22"/>
    <mergeCell ref="J28:J30"/>
    <mergeCell ref="K28:K30"/>
    <mergeCell ref="H23:H24"/>
    <mergeCell ref="D25:D27"/>
    <mergeCell ref="H25:H27"/>
    <mergeCell ref="B40:B41"/>
    <mergeCell ref="C25:C27"/>
    <mergeCell ref="I25:I27"/>
    <mergeCell ref="J25:J27"/>
    <mergeCell ref="K25:K27"/>
    <mergeCell ref="C40:C41"/>
    <mergeCell ref="E40:E41"/>
    <mergeCell ref="I40:I41"/>
    <mergeCell ref="J40:J41"/>
    <mergeCell ref="K40:K41"/>
    <mergeCell ref="AJ9:AJ10"/>
    <mergeCell ref="AH11:AH12"/>
    <mergeCell ref="B9:B10"/>
    <mergeCell ref="C9:C10"/>
    <mergeCell ref="E9:E10"/>
    <mergeCell ref="I9:I10"/>
    <mergeCell ref="J9:J10"/>
    <mergeCell ref="K9:K10"/>
    <mergeCell ref="M9:M10"/>
    <mergeCell ref="AD11:AD12"/>
    <mergeCell ref="AE11:AE12"/>
    <mergeCell ref="AD9:AD10"/>
    <mergeCell ref="W9:W10"/>
    <mergeCell ref="AJ11:AJ12"/>
    <mergeCell ref="N9:N10"/>
    <mergeCell ref="O9:O10"/>
    <mergeCell ref="P9:P10"/>
    <mergeCell ref="N11:N12"/>
    <mergeCell ref="O11:O12"/>
    <mergeCell ref="P11:P12"/>
    <mergeCell ref="G9:G10"/>
    <mergeCell ref="A9:A10"/>
    <mergeCell ref="AE9:AE10"/>
    <mergeCell ref="M11:M12"/>
    <mergeCell ref="L11:L12"/>
    <mergeCell ref="Z11:Z12"/>
    <mergeCell ref="AA11:AA12"/>
    <mergeCell ref="AB11:AB12"/>
    <mergeCell ref="AC11:AC12"/>
    <mergeCell ref="E11:E12"/>
    <mergeCell ref="B11:B12"/>
    <mergeCell ref="L9:L10"/>
    <mergeCell ref="C11:C12"/>
    <mergeCell ref="I11:I12"/>
    <mergeCell ref="A11:A12"/>
    <mergeCell ref="G11:G12"/>
    <mergeCell ref="J11:J12"/>
    <mergeCell ref="K11:K12"/>
    <mergeCell ref="A50:A52"/>
    <mergeCell ref="G50:G52"/>
    <mergeCell ref="L50:L52"/>
    <mergeCell ref="AH14:AH17"/>
    <mergeCell ref="G14:G17"/>
    <mergeCell ref="Z14:Z17"/>
    <mergeCell ref="AB14:AB17"/>
    <mergeCell ref="AC14:AC17"/>
    <mergeCell ref="AD35:AD37"/>
    <mergeCell ref="M25:M27"/>
    <mergeCell ref="B28:B30"/>
    <mergeCell ref="P28:P30"/>
    <mergeCell ref="N25:N27"/>
    <mergeCell ref="O25:O27"/>
    <mergeCell ref="O23:O24"/>
    <mergeCell ref="I35:I38"/>
    <mergeCell ref="K35:K38"/>
    <mergeCell ref="H35:H38"/>
    <mergeCell ref="G35:G38"/>
    <mergeCell ref="F35:F38"/>
    <mergeCell ref="Z35:Z37"/>
    <mergeCell ref="AH45:AH46"/>
    <mergeCell ref="G40:G41"/>
    <mergeCell ref="C35:C38"/>
    <mergeCell ref="A14:A17"/>
    <mergeCell ref="M14:M17"/>
    <mergeCell ref="L14:L17"/>
    <mergeCell ref="AA14:AA17"/>
    <mergeCell ref="L47:L49"/>
    <mergeCell ref="C23:C24"/>
    <mergeCell ref="E23:E24"/>
    <mergeCell ref="A25:A27"/>
    <mergeCell ref="G23:G24"/>
    <mergeCell ref="AA35:AA37"/>
    <mergeCell ref="P25:P27"/>
    <mergeCell ref="W35:W38"/>
    <mergeCell ref="N35:N38"/>
    <mergeCell ref="O35:O38"/>
    <mergeCell ref="P35:P38"/>
    <mergeCell ref="M35:M38"/>
    <mergeCell ref="L35:L38"/>
    <mergeCell ref="Z18:Z20"/>
    <mergeCell ref="Z21:Z22"/>
    <mergeCell ref="B18:B20"/>
    <mergeCell ref="N21:N22"/>
    <mergeCell ref="B25:B27"/>
    <mergeCell ref="I47:I49"/>
    <mergeCell ref="K47:K49"/>
    <mergeCell ref="M23:M24"/>
    <mergeCell ref="AH56:AH59"/>
    <mergeCell ref="AH23:AH24"/>
    <mergeCell ref="AH25:AH27"/>
    <mergeCell ref="AH35:AH38"/>
    <mergeCell ref="AH40:AH41"/>
    <mergeCell ref="AA56:AA59"/>
    <mergeCell ref="AH53:AH54"/>
    <mergeCell ref="W56:W59"/>
    <mergeCell ref="AB25:AB27"/>
    <mergeCell ref="AC25:AC27"/>
    <mergeCell ref="AD25:AD27"/>
    <mergeCell ref="AE23:AE24"/>
    <mergeCell ref="AE25:AE27"/>
    <mergeCell ref="P23:P24"/>
    <mergeCell ref="W23:W24"/>
    <mergeCell ref="W25:W27"/>
    <mergeCell ref="Z23:Z24"/>
    <mergeCell ref="Z25:Z27"/>
    <mergeCell ref="AA25:AA27"/>
    <mergeCell ref="Z45:Z46"/>
    <mergeCell ref="W53:W54"/>
    <mergeCell ref="W42:W43"/>
    <mergeCell ref="P47:P49"/>
    <mergeCell ref="AC61:AC63"/>
    <mergeCell ref="AD61:AD63"/>
    <mergeCell ref="AE61:AE63"/>
    <mergeCell ref="AF61:AF63"/>
    <mergeCell ref="AG61:AG63"/>
    <mergeCell ref="AH61:AH63"/>
    <mergeCell ref="AI61:AI63"/>
    <mergeCell ref="AI53:AI54"/>
    <mergeCell ref="AJ61:AJ63"/>
    <mergeCell ref="AD53:AD54"/>
    <mergeCell ref="AE53:AE54"/>
    <mergeCell ref="AJ56:AJ58"/>
    <mergeCell ref="AJ53:AJ54"/>
    <mergeCell ref="A65:A68"/>
    <mergeCell ref="G61:G63"/>
    <mergeCell ref="A61:A63"/>
    <mergeCell ref="B61:B63"/>
    <mergeCell ref="A35:A38"/>
    <mergeCell ref="A40:A41"/>
    <mergeCell ref="AC18:AC20"/>
    <mergeCell ref="AC21:AC22"/>
    <mergeCell ref="AC23:AC24"/>
    <mergeCell ref="AC53:AC54"/>
    <mergeCell ref="AC45:AC46"/>
    <mergeCell ref="W61:W63"/>
    <mergeCell ref="K42:K43"/>
    <mergeCell ref="J45:J46"/>
    <mergeCell ref="K45:K46"/>
    <mergeCell ref="L45:L46"/>
    <mergeCell ref="J47:J49"/>
    <mergeCell ref="M40:M41"/>
    <mergeCell ref="Q42:Q43"/>
    <mergeCell ref="R42:R43"/>
    <mergeCell ref="W40:W41"/>
    <mergeCell ref="O42:O43"/>
    <mergeCell ref="P42:P43"/>
    <mergeCell ref="N45:N46"/>
    <mergeCell ref="A42:A43"/>
    <mergeCell ref="AI56:AI59"/>
    <mergeCell ref="AH50:AH52"/>
    <mergeCell ref="A56:A59"/>
    <mergeCell ref="E35:E38"/>
    <mergeCell ref="D35:D38"/>
    <mergeCell ref="A45:A46"/>
    <mergeCell ref="A47:A49"/>
    <mergeCell ref="X56:X59"/>
    <mergeCell ref="Y56:Y59"/>
    <mergeCell ref="S56:S59"/>
    <mergeCell ref="T56:T59"/>
    <mergeCell ref="U56:U59"/>
    <mergeCell ref="V56:V59"/>
    <mergeCell ref="Z47:Z49"/>
    <mergeCell ref="AA47:AA49"/>
    <mergeCell ref="J42:J43"/>
    <mergeCell ref="AI45:AI46"/>
    <mergeCell ref="AI50:AI52"/>
    <mergeCell ref="A53:A54"/>
    <mergeCell ref="J35:J38"/>
    <mergeCell ref="Z42:Z43"/>
    <mergeCell ref="AA42:AA43"/>
    <mergeCell ref="Z53:Z54"/>
    <mergeCell ref="L65:L68"/>
    <mergeCell ref="M65:M68"/>
    <mergeCell ref="E42:E43"/>
    <mergeCell ref="I42:I43"/>
    <mergeCell ref="G53:G54"/>
    <mergeCell ref="AA45:AA46"/>
    <mergeCell ref="AB45:AB46"/>
    <mergeCell ref="Z50:Z52"/>
    <mergeCell ref="AA50:AA52"/>
    <mergeCell ref="AB50:AB52"/>
    <mergeCell ref="AA53:AA54"/>
    <mergeCell ref="AB53:AB54"/>
    <mergeCell ref="M47:M49"/>
    <mergeCell ref="G47:G49"/>
    <mergeCell ref="W47:W49"/>
    <mergeCell ref="AB61:AB63"/>
    <mergeCell ref="Z61:Z63"/>
    <mergeCell ref="AA61:AA63"/>
    <mergeCell ref="Z56:Z59"/>
    <mergeCell ref="Q58:Q59"/>
    <mergeCell ref="R58:R59"/>
    <mergeCell ref="I53:I54"/>
    <mergeCell ref="J53:J54"/>
    <mergeCell ref="K53:K54"/>
    <mergeCell ref="AG65:AG68"/>
    <mergeCell ref="AH65:AH68"/>
    <mergeCell ref="AI65:AI68"/>
    <mergeCell ref="AJ65:AJ68"/>
    <mergeCell ref="B65:B68"/>
    <mergeCell ref="C65:C68"/>
    <mergeCell ref="D65:D68"/>
    <mergeCell ref="E65:E68"/>
    <mergeCell ref="G65:G68"/>
    <mergeCell ref="Z65:Z68"/>
    <mergeCell ref="AA65:AA68"/>
    <mergeCell ref="AB65:AB68"/>
    <mergeCell ref="AC65:AC68"/>
    <mergeCell ref="AD65:AD68"/>
    <mergeCell ref="F65:F68"/>
    <mergeCell ref="H65:H67"/>
    <mergeCell ref="I65:I68"/>
    <mergeCell ref="J65:J68"/>
    <mergeCell ref="K65:K68"/>
    <mergeCell ref="N65:N68"/>
    <mergeCell ref="AF65:AF68"/>
    <mergeCell ref="AE65:AE68"/>
    <mergeCell ref="O65:O68"/>
    <mergeCell ref="P65:P68"/>
    <mergeCell ref="Z40:Z41"/>
    <mergeCell ref="N40:N41"/>
    <mergeCell ref="O40:O41"/>
    <mergeCell ref="C61:C63"/>
    <mergeCell ref="E61:E63"/>
    <mergeCell ref="G45:G46"/>
    <mergeCell ref="G42:G43"/>
    <mergeCell ref="C47:C49"/>
    <mergeCell ref="E47:E49"/>
    <mergeCell ref="G56:G59"/>
    <mergeCell ref="M45:M46"/>
    <mergeCell ref="W45:W46"/>
    <mergeCell ref="M50:M52"/>
    <mergeCell ref="W50:W52"/>
    <mergeCell ref="I50:I52"/>
    <mergeCell ref="J50:J52"/>
    <mergeCell ref="K50:K52"/>
    <mergeCell ref="I45:I46"/>
    <mergeCell ref="N53:N54"/>
    <mergeCell ref="O53:O54"/>
    <mergeCell ref="P53:P54"/>
    <mergeCell ref="N61:N63"/>
    <mergeCell ref="O61:O63"/>
    <mergeCell ref="C53:C54"/>
    <mergeCell ref="B56:B59"/>
    <mergeCell ref="B42:B43"/>
    <mergeCell ref="C42:C43"/>
    <mergeCell ref="B45:B46"/>
    <mergeCell ref="C45:C46"/>
    <mergeCell ref="E45:E46"/>
    <mergeCell ref="B47:B49"/>
    <mergeCell ref="B50:B52"/>
    <mergeCell ref="C50:C52"/>
    <mergeCell ref="E50:E52"/>
    <mergeCell ref="C56:C59"/>
    <mergeCell ref="E56:E59"/>
    <mergeCell ref="B53:B54"/>
    <mergeCell ref="E53:E54"/>
    <mergeCell ref="G3:G5"/>
    <mergeCell ref="B3:B5"/>
    <mergeCell ref="C3:C5"/>
    <mergeCell ref="D3:D5"/>
    <mergeCell ref="E3:E5"/>
    <mergeCell ref="F3:F5"/>
    <mergeCell ref="M3:P3"/>
    <mergeCell ref="N4:N5"/>
    <mergeCell ref="O4:O5"/>
    <mergeCell ref="P4:P5"/>
    <mergeCell ref="Q3:Q5"/>
    <mergeCell ref="R3:R5"/>
    <mergeCell ref="S3:V4"/>
    <mergeCell ref="W3:W5"/>
    <mergeCell ref="X3:X5"/>
    <mergeCell ref="Y3:Y5"/>
    <mergeCell ref="Z3:AA3"/>
    <mergeCell ref="AA4:AA5"/>
    <mergeCell ref="H3:H5"/>
    <mergeCell ref="I3:I5"/>
    <mergeCell ref="J3:J5"/>
    <mergeCell ref="K3:K5"/>
    <mergeCell ref="L3:L5"/>
    <mergeCell ref="M4:M5"/>
    <mergeCell ref="AE14:AE17"/>
    <mergeCell ref="AI11:AI12"/>
    <mergeCell ref="AE28:AE30"/>
    <mergeCell ref="AD28:AD30"/>
    <mergeCell ref="AC28:AC30"/>
    <mergeCell ref="AB28:AB30"/>
    <mergeCell ref="AB21:AB22"/>
    <mergeCell ref="AB23:AB24"/>
    <mergeCell ref="Z4:Z5"/>
    <mergeCell ref="AH9:AH10"/>
    <mergeCell ref="AI9:AI10"/>
    <mergeCell ref="AI21:AI22"/>
    <mergeCell ref="AI18:AI20"/>
    <mergeCell ref="AD21:AD22"/>
    <mergeCell ref="AE18:AE20"/>
    <mergeCell ref="AE21:AE22"/>
    <mergeCell ref="AA18:AA20"/>
    <mergeCell ref="AA21:AA22"/>
    <mergeCell ref="AA23:AA24"/>
    <mergeCell ref="AB18:AB20"/>
    <mergeCell ref="AJ3:AJ5"/>
    <mergeCell ref="AG4:AG5"/>
    <mergeCell ref="AB4:AB5"/>
    <mergeCell ref="AC4:AC5"/>
    <mergeCell ref="AD4:AD5"/>
    <mergeCell ref="AE4:AE5"/>
    <mergeCell ref="AF4:AF5"/>
    <mergeCell ref="AB3:AG3"/>
    <mergeCell ref="AH3:AH5"/>
    <mergeCell ref="AI3:AI5"/>
    <mergeCell ref="AB47:AB49"/>
    <mergeCell ref="AC47:AC49"/>
    <mergeCell ref="AD47:AD49"/>
    <mergeCell ref="AJ50:AJ52"/>
    <mergeCell ref="AC50:AC52"/>
    <mergeCell ref="AD50:AD52"/>
    <mergeCell ref="AE47:AE49"/>
    <mergeCell ref="AH42:AH43"/>
    <mergeCell ref="AI42:AI43"/>
    <mergeCell ref="AH47:AH49"/>
    <mergeCell ref="AI47:AI49"/>
    <mergeCell ref="AJ47:AJ49"/>
    <mergeCell ref="AJ45:AJ46"/>
    <mergeCell ref="AD45:AD46"/>
    <mergeCell ref="AE50:AE52"/>
    <mergeCell ref="AE45:AE46"/>
    <mergeCell ref="AJ14:AJ17"/>
    <mergeCell ref="AI14:AI17"/>
    <mergeCell ref="AC35:AC37"/>
    <mergeCell ref="AJ23:AJ24"/>
    <mergeCell ref="AJ25:AJ27"/>
    <mergeCell ref="AJ35:AJ38"/>
    <mergeCell ref="AJ40:AJ41"/>
    <mergeCell ref="AE35:AE37"/>
    <mergeCell ref="AJ18:AJ20"/>
    <mergeCell ref="AH28:AH30"/>
    <mergeCell ref="AI28:AI30"/>
    <mergeCell ref="AJ28:AJ30"/>
    <mergeCell ref="AJ21:AJ22"/>
    <mergeCell ref="AH18:AH20"/>
    <mergeCell ref="AH21:AH22"/>
    <mergeCell ref="AI23:AI24"/>
    <mergeCell ref="AI25:AI27"/>
    <mergeCell ref="AI35:AI38"/>
    <mergeCell ref="AI40:AI41"/>
    <mergeCell ref="AF35:AF38"/>
    <mergeCell ref="AG35:AG38"/>
    <mergeCell ref="AD18:AD20"/>
    <mergeCell ref="AD23:AD24"/>
    <mergeCell ref="AD14:AD17"/>
    <mergeCell ref="A21:A22"/>
    <mergeCell ref="B23:B24"/>
    <mergeCell ref="A23:A24"/>
    <mergeCell ref="AJ42:AJ43"/>
    <mergeCell ref="AA28:AA30"/>
    <mergeCell ref="Z28:Z30"/>
    <mergeCell ref="G18:G20"/>
    <mergeCell ref="M18:M20"/>
    <mergeCell ref="F25:F27"/>
    <mergeCell ref="E25:E27"/>
    <mergeCell ref="G25:G27"/>
    <mergeCell ref="E18:E20"/>
    <mergeCell ref="L23:L24"/>
    <mergeCell ref="L25:L27"/>
    <mergeCell ref="L18:L20"/>
    <mergeCell ref="G21:G22"/>
    <mergeCell ref="AB35:AB37"/>
    <mergeCell ref="AA40:AA41"/>
    <mergeCell ref="A18:A20"/>
    <mergeCell ref="A28:A30"/>
    <mergeCell ref="G28:G30"/>
    <mergeCell ref="L40:L41"/>
    <mergeCell ref="L42:L43"/>
    <mergeCell ref="M42:M4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B2:AI24"/>
  <sheetViews>
    <sheetView zoomScale="85" zoomScaleNormal="85" workbookViewId="0">
      <selection activeCell="B9" sqref="B9"/>
    </sheetView>
  </sheetViews>
  <sheetFormatPr baseColWidth="10" defaultRowHeight="12.75" x14ac:dyDescent="0.2"/>
  <cols>
    <col min="1" max="1" width="11.5703125" style="1" customWidth="1"/>
    <col min="2" max="2" width="48.85546875" style="1" customWidth="1"/>
    <col min="3" max="3" width="30.85546875" style="1" customWidth="1"/>
    <col min="4" max="4" width="26.140625" style="1" customWidth="1"/>
    <col min="5" max="5" width="13.42578125" style="1" hidden="1" customWidth="1"/>
    <col min="6" max="6" width="45.85546875" style="2" customWidth="1"/>
    <col min="7" max="7" width="5" style="2" hidden="1" customWidth="1"/>
    <col min="8" max="8" width="13.140625" style="43" customWidth="1"/>
    <col min="9" max="10" width="15.28515625" style="43" bestFit="1" customWidth="1"/>
    <col min="11" max="11" width="20.7109375" style="2" customWidth="1"/>
    <col min="12" max="12" width="28" style="2" customWidth="1"/>
    <col min="13" max="13" width="20.28515625" style="36" hidden="1" customWidth="1"/>
    <col min="14" max="14" width="17.28515625" style="2" hidden="1" customWidth="1"/>
    <col min="15" max="15" width="4.42578125" style="2" hidden="1" customWidth="1"/>
    <col min="16" max="16" width="43" style="2" customWidth="1"/>
    <col min="17" max="17" width="7.5703125" style="2" hidden="1" customWidth="1"/>
    <col min="18" max="18" width="6.5703125" style="2" hidden="1" customWidth="1"/>
    <col min="19" max="21" width="7.5703125" style="2" hidden="1" customWidth="1"/>
    <col min="22" max="22" width="16" style="2" customWidth="1"/>
    <col min="23" max="23" width="14.42578125" style="2" hidden="1" customWidth="1"/>
    <col min="24" max="24" width="20.28515625" style="2" hidden="1" customWidth="1"/>
    <col min="25" max="30" width="20.28515625" style="2" customWidth="1"/>
    <col min="31" max="32" width="20.28515625" style="2" hidden="1" customWidth="1"/>
    <col min="33" max="33" width="24.28515625" style="3" customWidth="1"/>
    <col min="34" max="34" width="22.5703125" style="2" customWidth="1"/>
    <col min="35" max="35" width="20.28515625" style="2" customWidth="1"/>
    <col min="36" max="16384" width="11.42578125" style="1"/>
  </cols>
  <sheetData>
    <row r="2" spans="2:35" ht="15.75" x14ac:dyDescent="0.25">
      <c r="B2" s="17" t="s">
        <v>551</v>
      </c>
      <c r="C2" s="33">
        <v>2020</v>
      </c>
      <c r="D2" s="9"/>
      <c r="E2" s="9"/>
      <c r="F2" s="10"/>
      <c r="G2" s="10"/>
      <c r="H2" s="41"/>
      <c r="I2" s="41"/>
      <c r="J2" s="41"/>
      <c r="K2" s="10"/>
      <c r="L2" s="10"/>
      <c r="M2" s="10"/>
      <c r="N2" s="10"/>
      <c r="O2" s="10"/>
      <c r="P2" s="10"/>
      <c r="Q2" s="10"/>
      <c r="R2" s="10"/>
      <c r="S2" s="10"/>
      <c r="T2" s="10"/>
      <c r="U2" s="10"/>
      <c r="V2" s="10"/>
      <c r="W2" s="10"/>
      <c r="X2" s="10"/>
      <c r="Y2" s="10"/>
      <c r="Z2" s="10"/>
      <c r="AA2" s="10"/>
      <c r="AB2" s="10"/>
      <c r="AC2" s="10"/>
      <c r="AD2" s="10"/>
      <c r="AE2" s="10"/>
      <c r="AF2" s="10"/>
      <c r="AG2" s="11"/>
      <c r="AH2" s="10"/>
      <c r="AI2" s="12"/>
    </row>
    <row r="3" spans="2:35" ht="15.75" x14ac:dyDescent="0.25">
      <c r="B3" s="17" t="s">
        <v>550</v>
      </c>
      <c r="C3" s="33" t="s">
        <v>57</v>
      </c>
      <c r="D3" s="13"/>
      <c r="E3" s="13"/>
      <c r="F3" s="14"/>
      <c r="G3" s="14"/>
      <c r="H3" s="42"/>
      <c r="I3" s="42"/>
      <c r="J3" s="42"/>
      <c r="K3" s="14"/>
      <c r="L3" s="14"/>
      <c r="M3" s="14"/>
      <c r="N3" s="14"/>
      <c r="O3" s="14"/>
      <c r="P3" s="14"/>
      <c r="Q3" s="14"/>
      <c r="R3" s="14"/>
      <c r="S3" s="14"/>
      <c r="T3" s="14"/>
      <c r="U3" s="14"/>
      <c r="V3" s="14"/>
      <c r="W3" s="14"/>
      <c r="X3" s="14"/>
      <c r="Y3" s="14"/>
      <c r="Z3" s="14"/>
      <c r="AA3" s="14"/>
      <c r="AB3" s="14"/>
      <c r="AC3" s="14"/>
      <c r="AD3" s="14"/>
      <c r="AE3" s="14"/>
      <c r="AF3" s="14"/>
      <c r="AG3" s="15"/>
      <c r="AH3" s="14"/>
      <c r="AI3" s="16"/>
    </row>
    <row r="4" spans="2:35" x14ac:dyDescent="0.2">
      <c r="B4" s="894" t="s">
        <v>544</v>
      </c>
      <c r="C4" s="894" t="s">
        <v>0</v>
      </c>
      <c r="D4" s="894" t="s">
        <v>543</v>
      </c>
      <c r="E4" s="894" t="s">
        <v>549</v>
      </c>
      <c r="F4" s="902" t="s">
        <v>6</v>
      </c>
      <c r="G4" s="894" t="s">
        <v>549</v>
      </c>
      <c r="H4" s="902" t="s">
        <v>542</v>
      </c>
      <c r="I4" s="902" t="s">
        <v>541</v>
      </c>
      <c r="J4" s="840" t="s">
        <v>540</v>
      </c>
      <c r="K4" s="840" t="s">
        <v>1</v>
      </c>
      <c r="L4" s="1145" t="s">
        <v>14</v>
      </c>
      <c r="M4" s="1145"/>
      <c r="N4" s="1145"/>
      <c r="O4" s="1145"/>
      <c r="P4" s="880" t="s">
        <v>557</v>
      </c>
      <c r="Q4" s="894" t="s">
        <v>549</v>
      </c>
      <c r="R4" s="897" t="s">
        <v>560</v>
      </c>
      <c r="S4" s="897"/>
      <c r="T4" s="897"/>
      <c r="U4" s="897"/>
      <c r="V4" s="1067" t="s">
        <v>12</v>
      </c>
      <c r="W4" s="880" t="s">
        <v>562</v>
      </c>
      <c r="X4" s="880" t="s">
        <v>11</v>
      </c>
      <c r="Y4" s="885" t="s">
        <v>3</v>
      </c>
      <c r="Z4" s="886"/>
      <c r="AA4" s="880" t="s">
        <v>4</v>
      </c>
      <c r="AB4" s="880"/>
      <c r="AC4" s="880"/>
      <c r="AD4" s="880"/>
      <c r="AE4" s="880"/>
      <c r="AF4" s="880"/>
      <c r="AG4" s="880" t="s">
        <v>19</v>
      </c>
      <c r="AH4" s="880" t="s">
        <v>2</v>
      </c>
      <c r="AI4" s="880" t="s">
        <v>5</v>
      </c>
    </row>
    <row r="5" spans="2:35" x14ac:dyDescent="0.2">
      <c r="B5" s="895"/>
      <c r="C5" s="895"/>
      <c r="D5" s="895"/>
      <c r="E5" s="895"/>
      <c r="F5" s="903"/>
      <c r="G5" s="895"/>
      <c r="H5" s="903"/>
      <c r="I5" s="903"/>
      <c r="J5" s="840"/>
      <c r="K5" s="840"/>
      <c r="L5" s="841" t="s">
        <v>13</v>
      </c>
      <c r="M5" s="841" t="s">
        <v>559</v>
      </c>
      <c r="N5" s="842" t="s">
        <v>561</v>
      </c>
      <c r="O5" s="858" t="s">
        <v>552</v>
      </c>
      <c r="P5" s="880"/>
      <c r="Q5" s="895"/>
      <c r="R5" s="898"/>
      <c r="S5" s="898"/>
      <c r="T5" s="898"/>
      <c r="U5" s="898"/>
      <c r="V5" s="1068"/>
      <c r="W5" s="880"/>
      <c r="X5" s="880"/>
      <c r="Y5" s="844" t="s">
        <v>18</v>
      </c>
      <c r="Z5" s="844" t="s">
        <v>955</v>
      </c>
      <c r="AA5" s="880" t="s">
        <v>7</v>
      </c>
      <c r="AB5" s="880" t="s">
        <v>8</v>
      </c>
      <c r="AC5" s="878" t="s">
        <v>9</v>
      </c>
      <c r="AD5" s="880" t="s">
        <v>15</v>
      </c>
      <c r="AE5" s="880" t="s">
        <v>16</v>
      </c>
      <c r="AF5" s="880" t="s">
        <v>17</v>
      </c>
      <c r="AG5" s="880"/>
      <c r="AH5" s="1062"/>
      <c r="AI5" s="880"/>
    </row>
    <row r="6" spans="2:35" ht="31.5" customHeight="1" x14ac:dyDescent="0.2">
      <c r="B6" s="896"/>
      <c r="C6" s="896"/>
      <c r="D6" s="896"/>
      <c r="E6" s="896"/>
      <c r="F6" s="904"/>
      <c r="G6" s="896"/>
      <c r="H6" s="904"/>
      <c r="I6" s="904"/>
      <c r="J6" s="840"/>
      <c r="K6" s="840"/>
      <c r="L6" s="841"/>
      <c r="M6" s="841"/>
      <c r="N6" s="843"/>
      <c r="O6" s="858"/>
      <c r="P6" s="880"/>
      <c r="Q6" s="896"/>
      <c r="R6" s="32" t="s">
        <v>553</v>
      </c>
      <c r="S6" s="32" t="s">
        <v>554</v>
      </c>
      <c r="T6" s="32" t="s">
        <v>556</v>
      </c>
      <c r="U6" s="32" t="s">
        <v>555</v>
      </c>
      <c r="V6" s="1069"/>
      <c r="W6" s="844"/>
      <c r="X6" s="844"/>
      <c r="Y6" s="845"/>
      <c r="Z6" s="845"/>
      <c r="AA6" s="881"/>
      <c r="AB6" s="844"/>
      <c r="AC6" s="879"/>
      <c r="AD6" s="881"/>
      <c r="AE6" s="881"/>
      <c r="AF6" s="881"/>
      <c r="AG6" s="844"/>
      <c r="AH6" s="881"/>
      <c r="AI6" s="844"/>
    </row>
    <row r="7" spans="2:35" x14ac:dyDescent="0.2">
      <c r="B7" s="19"/>
      <c r="C7" s="19"/>
      <c r="D7" s="19"/>
      <c r="E7" s="19"/>
      <c r="F7" s="20"/>
      <c r="G7" s="20"/>
      <c r="H7" s="20"/>
      <c r="I7" s="20"/>
      <c r="J7" s="21"/>
      <c r="K7" s="21"/>
      <c r="L7" s="37"/>
      <c r="M7" s="37"/>
      <c r="N7" s="37"/>
      <c r="O7" s="38"/>
      <c r="P7" s="24"/>
      <c r="Q7" s="25"/>
      <c r="R7" s="25"/>
      <c r="S7" s="25"/>
      <c r="T7" s="25"/>
      <c r="U7" s="25"/>
      <c r="V7" s="26"/>
      <c r="W7" s="27"/>
      <c r="X7" s="27"/>
      <c r="Y7" s="28"/>
      <c r="Z7" s="29"/>
      <c r="AA7" s="30"/>
      <c r="AB7" s="27"/>
      <c r="AC7" s="31"/>
      <c r="AD7" s="30"/>
      <c r="AE7" s="30"/>
      <c r="AF7" s="30"/>
      <c r="AG7" s="27"/>
      <c r="AH7" s="30"/>
      <c r="AI7" s="27"/>
    </row>
    <row r="8" spans="2:35" ht="102" x14ac:dyDescent="0.2">
      <c r="B8" s="95" t="s">
        <v>429</v>
      </c>
      <c r="C8" s="95" t="s">
        <v>498</v>
      </c>
      <c r="D8" s="40" t="s">
        <v>509</v>
      </c>
      <c r="E8" s="44"/>
      <c r="F8" s="319" t="s">
        <v>512</v>
      </c>
      <c r="G8" s="45"/>
      <c r="H8" s="319" t="s">
        <v>21</v>
      </c>
      <c r="I8" s="322">
        <v>1740</v>
      </c>
      <c r="J8" s="322">
        <v>1900</v>
      </c>
      <c r="K8" s="320" t="s">
        <v>1490</v>
      </c>
      <c r="L8" s="321">
        <v>40</v>
      </c>
      <c r="M8" s="7"/>
      <c r="N8" s="7"/>
      <c r="O8" s="5"/>
      <c r="P8" s="40" t="s">
        <v>1491</v>
      </c>
      <c r="Q8" s="46"/>
      <c r="R8" s="5"/>
      <c r="S8" s="5"/>
      <c r="T8" s="5"/>
      <c r="U8" s="5"/>
      <c r="V8" s="40" t="s">
        <v>1529</v>
      </c>
      <c r="W8" s="5"/>
      <c r="X8" s="5"/>
      <c r="Y8" s="321" t="s">
        <v>1492</v>
      </c>
      <c r="Z8" s="40" t="s">
        <v>1493</v>
      </c>
      <c r="AA8" s="101" t="s">
        <v>1494</v>
      </c>
      <c r="AB8" s="101" t="s">
        <v>1495</v>
      </c>
      <c r="AC8" s="257">
        <v>1752100000</v>
      </c>
      <c r="AD8" s="257">
        <v>1752100000</v>
      </c>
      <c r="AE8" s="5"/>
      <c r="AF8" s="5"/>
      <c r="AG8" s="322" t="s">
        <v>57</v>
      </c>
      <c r="AH8" s="40" t="s">
        <v>1530</v>
      </c>
      <c r="AI8" s="40"/>
    </row>
    <row r="9" spans="2:35" ht="89.25" x14ac:dyDescent="0.2">
      <c r="B9" s="95" t="s">
        <v>429</v>
      </c>
      <c r="C9" s="95" t="s">
        <v>498</v>
      </c>
      <c r="D9" s="40" t="s">
        <v>509</v>
      </c>
      <c r="E9" s="44"/>
      <c r="F9" s="319" t="s">
        <v>511</v>
      </c>
      <c r="G9" s="44"/>
      <c r="H9" s="319" t="s">
        <v>21</v>
      </c>
      <c r="I9" s="322">
        <v>0</v>
      </c>
      <c r="J9" s="322">
        <v>1</v>
      </c>
      <c r="K9" s="320" t="s">
        <v>1490</v>
      </c>
      <c r="L9" s="321" t="s">
        <v>1042</v>
      </c>
      <c r="M9" s="258"/>
      <c r="N9" s="258"/>
      <c r="O9" s="258"/>
      <c r="P9" s="40" t="s">
        <v>1496</v>
      </c>
      <c r="Q9" s="45"/>
      <c r="R9" s="6"/>
      <c r="S9" s="6"/>
      <c r="T9" s="6"/>
      <c r="U9" s="6"/>
      <c r="V9" s="39"/>
      <c r="W9" s="6"/>
      <c r="X9" s="6"/>
      <c r="Y9" s="39"/>
      <c r="Z9" s="39"/>
      <c r="AA9" s="39"/>
      <c r="AB9" s="39"/>
      <c r="AC9" s="39"/>
      <c r="AD9" s="39"/>
      <c r="AE9" s="6"/>
      <c r="AF9" s="6"/>
      <c r="AG9" s="322" t="s">
        <v>57</v>
      </c>
      <c r="AH9" s="39" t="s">
        <v>1530</v>
      </c>
      <c r="AI9" s="39"/>
    </row>
    <row r="10" spans="2:35" ht="63.75" x14ac:dyDescent="0.2">
      <c r="B10" s="95" t="s">
        <v>429</v>
      </c>
      <c r="C10" s="95" t="s">
        <v>498</v>
      </c>
      <c r="D10" s="40" t="s">
        <v>509</v>
      </c>
      <c r="E10" s="44"/>
      <c r="F10" s="319" t="s">
        <v>510</v>
      </c>
      <c r="G10" s="44"/>
      <c r="H10" s="319" t="s">
        <v>21</v>
      </c>
      <c r="I10" s="322">
        <v>1740</v>
      </c>
      <c r="J10" s="322">
        <v>1900</v>
      </c>
      <c r="K10" s="320" t="s">
        <v>1490</v>
      </c>
      <c r="L10" s="321">
        <v>1780</v>
      </c>
      <c r="M10" s="39"/>
      <c r="N10" s="6"/>
      <c r="O10" s="6"/>
      <c r="P10" s="40" t="s">
        <v>1497</v>
      </c>
      <c r="Q10" s="45"/>
      <c r="R10" s="6"/>
      <c r="S10" s="6"/>
      <c r="T10" s="6"/>
      <c r="U10" s="6"/>
      <c r="V10" s="39" t="s">
        <v>1529</v>
      </c>
      <c r="W10" s="6"/>
      <c r="X10" s="6"/>
      <c r="Y10" s="40" t="s">
        <v>1498</v>
      </c>
      <c r="Z10" s="39" t="s">
        <v>1499</v>
      </c>
      <c r="AA10" s="101" t="s">
        <v>1500</v>
      </c>
      <c r="AB10" s="259" t="s">
        <v>1501</v>
      </c>
      <c r="AC10" s="260">
        <v>358894360</v>
      </c>
      <c r="AD10" s="260">
        <v>358894360</v>
      </c>
      <c r="AE10" s="6"/>
      <c r="AF10" s="6"/>
      <c r="AG10" s="322" t="s">
        <v>57</v>
      </c>
      <c r="AH10" s="39" t="s">
        <v>1530</v>
      </c>
      <c r="AI10" s="39"/>
    </row>
    <row r="11" spans="2:35" ht="38.25" x14ac:dyDescent="0.2">
      <c r="B11" s="1044" t="s">
        <v>429</v>
      </c>
      <c r="C11" s="1044" t="s">
        <v>498</v>
      </c>
      <c r="D11" s="1035" t="s">
        <v>509</v>
      </c>
      <c r="E11" s="1445"/>
      <c r="F11" s="1107" t="s">
        <v>508</v>
      </c>
      <c r="G11" s="1445"/>
      <c r="H11" s="1107" t="s">
        <v>47</v>
      </c>
      <c r="I11" s="1107">
        <v>1</v>
      </c>
      <c r="J11" s="1107">
        <v>1</v>
      </c>
      <c r="K11" s="1023" t="s">
        <v>1502</v>
      </c>
      <c r="L11" s="1035">
        <v>1</v>
      </c>
      <c r="M11" s="1023"/>
      <c r="N11" s="1023"/>
      <c r="O11" s="1023"/>
      <c r="P11" s="1035" t="s">
        <v>1503</v>
      </c>
      <c r="Q11" s="1447"/>
      <c r="R11" s="1449"/>
      <c r="S11" s="1449"/>
      <c r="T11" s="1449"/>
      <c r="U11" s="1449"/>
      <c r="V11" s="1023" t="s">
        <v>1529</v>
      </c>
      <c r="W11" s="1449"/>
      <c r="X11" s="1449"/>
      <c r="Y11" s="1135" t="s">
        <v>1504</v>
      </c>
      <c r="Z11" s="1023" t="s">
        <v>1505</v>
      </c>
      <c r="AA11" s="104" t="s">
        <v>1506</v>
      </c>
      <c r="AB11" s="101" t="s">
        <v>1507</v>
      </c>
      <c r="AC11" s="1451">
        <v>61215000</v>
      </c>
      <c r="AD11" s="455">
        <v>61215000</v>
      </c>
      <c r="AE11" s="1449"/>
      <c r="AF11" s="1449"/>
      <c r="AG11" s="1107" t="s">
        <v>57</v>
      </c>
      <c r="AH11" s="1023" t="s">
        <v>1530</v>
      </c>
      <c r="AI11" s="1023"/>
    </row>
    <row r="12" spans="2:35" ht="38.25" x14ac:dyDescent="0.2">
      <c r="B12" s="1046"/>
      <c r="C12" s="1046"/>
      <c r="D12" s="1037"/>
      <c r="E12" s="1446"/>
      <c r="F12" s="1108"/>
      <c r="G12" s="1446"/>
      <c r="H12" s="1108"/>
      <c r="I12" s="1108"/>
      <c r="J12" s="1108"/>
      <c r="K12" s="1024"/>
      <c r="L12" s="1037"/>
      <c r="M12" s="1024"/>
      <c r="N12" s="1024"/>
      <c r="O12" s="1024"/>
      <c r="P12" s="1037"/>
      <c r="Q12" s="1448"/>
      <c r="R12" s="1450"/>
      <c r="S12" s="1450"/>
      <c r="T12" s="1450"/>
      <c r="U12" s="1450"/>
      <c r="V12" s="1024"/>
      <c r="W12" s="1450"/>
      <c r="X12" s="1450"/>
      <c r="Y12" s="1049"/>
      <c r="Z12" s="1024"/>
      <c r="AA12" s="104" t="s">
        <v>1897</v>
      </c>
      <c r="AB12" s="101" t="s">
        <v>1898</v>
      </c>
      <c r="AC12" s="1452"/>
      <c r="AD12" s="260">
        <v>50000000</v>
      </c>
      <c r="AE12" s="1450"/>
      <c r="AF12" s="1450"/>
      <c r="AG12" s="1108"/>
      <c r="AH12" s="1024"/>
      <c r="AI12" s="1024"/>
    </row>
    <row r="13" spans="2:35" ht="38.25" x14ac:dyDescent="0.2">
      <c r="B13" s="95" t="s">
        <v>429</v>
      </c>
      <c r="C13" s="95" t="s">
        <v>498</v>
      </c>
      <c r="D13" s="40" t="s">
        <v>503</v>
      </c>
      <c r="E13" s="44"/>
      <c r="F13" s="319" t="s">
        <v>507</v>
      </c>
      <c r="G13" s="44"/>
      <c r="H13" s="322" t="s">
        <v>21</v>
      </c>
      <c r="I13" s="322">
        <v>0</v>
      </c>
      <c r="J13" s="322">
        <v>1</v>
      </c>
      <c r="K13" s="320" t="s">
        <v>1508</v>
      </c>
      <c r="L13" s="321" t="s">
        <v>1042</v>
      </c>
      <c r="M13" s="39"/>
      <c r="N13" s="6"/>
      <c r="O13" s="6"/>
      <c r="P13" s="40" t="s">
        <v>1509</v>
      </c>
      <c r="Q13" s="45"/>
      <c r="R13" s="6"/>
      <c r="S13" s="6"/>
      <c r="T13" s="6"/>
      <c r="U13" s="6"/>
      <c r="V13" s="39"/>
      <c r="W13" s="6"/>
      <c r="X13" s="6"/>
      <c r="Y13" s="39"/>
      <c r="Z13" s="39"/>
      <c r="AA13" s="39"/>
      <c r="AB13" s="39"/>
      <c r="AC13" s="39"/>
      <c r="AD13" s="39"/>
      <c r="AE13" s="6"/>
      <c r="AF13" s="6"/>
      <c r="AG13" s="322" t="s">
        <v>57</v>
      </c>
      <c r="AH13" s="39" t="s">
        <v>1530</v>
      </c>
      <c r="AI13" s="39"/>
    </row>
    <row r="14" spans="2:35" ht="63.75" x14ac:dyDescent="0.2">
      <c r="B14" s="95" t="s">
        <v>429</v>
      </c>
      <c r="C14" s="95" t="s">
        <v>498</v>
      </c>
      <c r="D14" s="40" t="s">
        <v>503</v>
      </c>
      <c r="E14" s="44"/>
      <c r="F14" s="319" t="s">
        <v>506</v>
      </c>
      <c r="G14" s="44"/>
      <c r="H14" s="322" t="s">
        <v>21</v>
      </c>
      <c r="I14" s="322">
        <v>0</v>
      </c>
      <c r="J14" s="322">
        <v>2</v>
      </c>
      <c r="K14" s="320" t="s">
        <v>1490</v>
      </c>
      <c r="L14" s="321" t="s">
        <v>1042</v>
      </c>
      <c r="M14" s="258"/>
      <c r="N14" s="258"/>
      <c r="O14" s="258"/>
      <c r="P14" s="40" t="s">
        <v>1510</v>
      </c>
      <c r="Q14" s="45"/>
      <c r="R14" s="6"/>
      <c r="S14" s="6"/>
      <c r="T14" s="6"/>
      <c r="U14" s="6"/>
      <c r="V14" s="39"/>
      <c r="W14" s="6"/>
      <c r="X14" s="6"/>
      <c r="Y14" s="39"/>
      <c r="Z14" s="39"/>
      <c r="AA14" s="39"/>
      <c r="AB14" s="39"/>
      <c r="AC14" s="39"/>
      <c r="AD14" s="39"/>
      <c r="AE14" s="6"/>
      <c r="AF14" s="6"/>
      <c r="AG14" s="322" t="s">
        <v>505</v>
      </c>
      <c r="AH14" s="39" t="s">
        <v>1530</v>
      </c>
      <c r="AI14" s="39"/>
    </row>
    <row r="15" spans="2:35" ht="114.75" x14ac:dyDescent="0.2">
      <c r="B15" s="95" t="s">
        <v>429</v>
      </c>
      <c r="C15" s="95" t="s">
        <v>498</v>
      </c>
      <c r="D15" s="40" t="s">
        <v>503</v>
      </c>
      <c r="E15" s="44"/>
      <c r="F15" s="319" t="s">
        <v>504</v>
      </c>
      <c r="G15" s="44"/>
      <c r="H15" s="322" t="s">
        <v>21</v>
      </c>
      <c r="I15" s="322">
        <v>0</v>
      </c>
      <c r="J15" s="322">
        <v>3</v>
      </c>
      <c r="K15" s="320" t="s">
        <v>1508</v>
      </c>
      <c r="L15" s="321" t="s">
        <v>1042</v>
      </c>
      <c r="M15" s="258"/>
      <c r="N15" s="258"/>
      <c r="O15" s="258"/>
      <c r="P15" s="40" t="s">
        <v>1511</v>
      </c>
      <c r="Q15" s="45"/>
      <c r="R15" s="6"/>
      <c r="S15" s="6"/>
      <c r="T15" s="6"/>
      <c r="U15" s="6"/>
      <c r="V15" s="39"/>
      <c r="W15" s="6"/>
      <c r="X15" s="6"/>
      <c r="Y15" s="39"/>
      <c r="Z15" s="39"/>
      <c r="AA15" s="39"/>
      <c r="AB15" s="39"/>
      <c r="AC15" s="39"/>
      <c r="AD15" s="39"/>
      <c r="AE15" s="6"/>
      <c r="AF15" s="6"/>
      <c r="AG15" s="322" t="s">
        <v>57</v>
      </c>
      <c r="AH15" s="39" t="s">
        <v>1530</v>
      </c>
      <c r="AI15" s="39"/>
    </row>
    <row r="16" spans="2:35" ht="153" x14ac:dyDescent="0.2">
      <c r="B16" s="95" t="s">
        <v>429</v>
      </c>
      <c r="C16" s="95" t="s">
        <v>498</v>
      </c>
      <c r="D16" s="40" t="s">
        <v>497</v>
      </c>
      <c r="E16" s="44"/>
      <c r="F16" s="319" t="s">
        <v>502</v>
      </c>
      <c r="G16" s="44"/>
      <c r="H16" s="322" t="s">
        <v>21</v>
      </c>
      <c r="I16" s="322">
        <v>1</v>
      </c>
      <c r="J16" s="322">
        <v>1</v>
      </c>
      <c r="K16" s="320" t="s">
        <v>1502</v>
      </c>
      <c r="L16" s="321">
        <v>1</v>
      </c>
      <c r="M16" s="39"/>
      <c r="N16" s="39"/>
      <c r="O16" s="39"/>
      <c r="P16" s="40" t="s">
        <v>1512</v>
      </c>
      <c r="Q16" s="45"/>
      <c r="R16" s="6"/>
      <c r="S16" s="6"/>
      <c r="T16" s="6"/>
      <c r="U16" s="6"/>
      <c r="V16" s="39" t="s">
        <v>1529</v>
      </c>
      <c r="W16" s="6"/>
      <c r="X16" s="6"/>
      <c r="Y16" s="40" t="s">
        <v>1513</v>
      </c>
      <c r="Z16" s="39" t="s">
        <v>1514</v>
      </c>
      <c r="AA16" s="101" t="s">
        <v>1515</v>
      </c>
      <c r="AB16" s="101" t="s">
        <v>1516</v>
      </c>
      <c r="AC16" s="260">
        <v>74000000</v>
      </c>
      <c r="AD16" s="260">
        <v>74000000</v>
      </c>
      <c r="AE16" s="6"/>
      <c r="AF16" s="6"/>
      <c r="AG16" s="322" t="s">
        <v>57</v>
      </c>
      <c r="AH16" s="39" t="s">
        <v>1530</v>
      </c>
      <c r="AI16" s="39"/>
    </row>
    <row r="17" spans="2:35" ht="63.75" x14ac:dyDescent="0.2">
      <c r="B17" s="95" t="s">
        <v>429</v>
      </c>
      <c r="C17" s="95" t="s">
        <v>498</v>
      </c>
      <c r="D17" s="40" t="s">
        <v>497</v>
      </c>
      <c r="E17" s="44"/>
      <c r="F17" s="319" t="s">
        <v>501</v>
      </c>
      <c r="G17" s="44"/>
      <c r="H17" s="322" t="s">
        <v>21</v>
      </c>
      <c r="I17" s="322">
        <v>1</v>
      </c>
      <c r="J17" s="322">
        <v>1</v>
      </c>
      <c r="K17" s="320" t="s">
        <v>1490</v>
      </c>
      <c r="L17" s="321" t="s">
        <v>1042</v>
      </c>
      <c r="M17" s="258"/>
      <c r="N17" s="258"/>
      <c r="O17" s="258"/>
      <c r="P17" s="40" t="s">
        <v>1517</v>
      </c>
      <c r="Q17" s="45"/>
      <c r="R17" s="6"/>
      <c r="S17" s="6"/>
      <c r="T17" s="6"/>
      <c r="U17" s="6"/>
      <c r="V17" s="39"/>
      <c r="W17" s="6"/>
      <c r="X17" s="6"/>
      <c r="Y17" s="39"/>
      <c r="Z17" s="39"/>
      <c r="AA17" s="39"/>
      <c r="AB17" s="39"/>
      <c r="AC17" s="39"/>
      <c r="AD17" s="39"/>
      <c r="AE17" s="6"/>
      <c r="AF17" s="6"/>
      <c r="AG17" s="322" t="s">
        <v>57</v>
      </c>
      <c r="AH17" s="39" t="s">
        <v>1530</v>
      </c>
      <c r="AI17" s="39"/>
    </row>
    <row r="18" spans="2:35" ht="38.25" x14ac:dyDescent="0.2">
      <c r="B18" s="95" t="s">
        <v>429</v>
      </c>
      <c r="C18" s="95" t="s">
        <v>498</v>
      </c>
      <c r="D18" s="40" t="s">
        <v>497</v>
      </c>
      <c r="E18" s="44"/>
      <c r="F18" s="319" t="s">
        <v>500</v>
      </c>
      <c r="G18" s="44"/>
      <c r="H18" s="322" t="s">
        <v>21</v>
      </c>
      <c r="I18" s="322">
        <v>0</v>
      </c>
      <c r="J18" s="322">
        <v>1</v>
      </c>
      <c r="K18" s="320" t="s">
        <v>1502</v>
      </c>
      <c r="L18" s="321" t="s">
        <v>1042</v>
      </c>
      <c r="M18" s="258"/>
      <c r="N18" s="258"/>
      <c r="O18" s="258"/>
      <c r="P18" s="323" t="s">
        <v>1518</v>
      </c>
      <c r="Q18" s="45"/>
      <c r="R18" s="6"/>
      <c r="S18" s="6"/>
      <c r="T18" s="6"/>
      <c r="U18" s="6"/>
      <c r="V18" s="39"/>
      <c r="W18" s="6"/>
      <c r="X18" s="6"/>
      <c r="Y18" s="39"/>
      <c r="Z18" s="39"/>
      <c r="AA18" s="39"/>
      <c r="AB18" s="39"/>
      <c r="AC18" s="39"/>
      <c r="AD18" s="39"/>
      <c r="AE18" s="6"/>
      <c r="AF18" s="6"/>
      <c r="AG18" s="322" t="s">
        <v>57</v>
      </c>
      <c r="AH18" s="39" t="s">
        <v>1530</v>
      </c>
      <c r="AI18" s="39"/>
    </row>
    <row r="19" spans="2:35" ht="127.5" x14ac:dyDescent="0.2">
      <c r="B19" s="95" t="s">
        <v>429</v>
      </c>
      <c r="C19" s="95" t="s">
        <v>498</v>
      </c>
      <c r="D19" s="40" t="s">
        <v>497</v>
      </c>
      <c r="E19" s="44"/>
      <c r="F19" s="319" t="s">
        <v>499</v>
      </c>
      <c r="G19" s="44"/>
      <c r="H19" s="322" t="s">
        <v>47</v>
      </c>
      <c r="I19" s="322">
        <v>1</v>
      </c>
      <c r="J19" s="322">
        <v>5</v>
      </c>
      <c r="K19" s="320" t="s">
        <v>1490</v>
      </c>
      <c r="L19" s="321" t="s">
        <v>1042</v>
      </c>
      <c r="M19" s="258"/>
      <c r="N19" s="258"/>
      <c r="O19" s="258"/>
      <c r="P19" s="40" t="s">
        <v>1519</v>
      </c>
      <c r="Q19" s="45"/>
      <c r="R19" s="6"/>
      <c r="S19" s="6"/>
      <c r="T19" s="6"/>
      <c r="U19" s="6"/>
      <c r="V19" s="39"/>
      <c r="W19" s="6"/>
      <c r="X19" s="6"/>
      <c r="Y19" s="39"/>
      <c r="Z19" s="39"/>
      <c r="AA19" s="39"/>
      <c r="AB19" s="39"/>
      <c r="AC19" s="39"/>
      <c r="AD19" s="39"/>
      <c r="AE19" s="6"/>
      <c r="AF19" s="6"/>
      <c r="AG19" s="322" t="s">
        <v>57</v>
      </c>
      <c r="AH19" s="39" t="s">
        <v>1530</v>
      </c>
      <c r="AI19" s="39"/>
    </row>
    <row r="20" spans="2:35" ht="89.25" x14ac:dyDescent="0.2">
      <c r="B20" s="105" t="s">
        <v>267</v>
      </c>
      <c r="C20" s="95" t="s">
        <v>311</v>
      </c>
      <c r="D20" s="82" t="s">
        <v>313</v>
      </c>
      <c r="E20" s="44"/>
      <c r="F20" s="319" t="s">
        <v>314</v>
      </c>
      <c r="G20" s="44"/>
      <c r="H20" s="322" t="s">
        <v>21</v>
      </c>
      <c r="I20" s="322">
        <v>13</v>
      </c>
      <c r="J20" s="322">
        <v>13</v>
      </c>
      <c r="K20" s="320" t="s">
        <v>1502</v>
      </c>
      <c r="L20" s="321">
        <v>3</v>
      </c>
      <c r="M20" s="39"/>
      <c r="N20" s="39"/>
      <c r="O20" s="39"/>
      <c r="P20" s="40" t="s">
        <v>1520</v>
      </c>
      <c r="Q20" s="45"/>
      <c r="R20" s="6"/>
      <c r="S20" s="6"/>
      <c r="T20" s="6"/>
      <c r="U20" s="6"/>
      <c r="V20" s="39" t="s">
        <v>1529</v>
      </c>
      <c r="W20" s="6"/>
      <c r="X20" s="6"/>
      <c r="Y20" s="40" t="s">
        <v>1521</v>
      </c>
      <c r="Z20" s="39" t="s">
        <v>1522</v>
      </c>
      <c r="AA20" s="104" t="s">
        <v>1523</v>
      </c>
      <c r="AB20" s="104" t="s">
        <v>1524</v>
      </c>
      <c r="AC20" s="260">
        <v>148000000</v>
      </c>
      <c r="AD20" s="260">
        <v>148000000</v>
      </c>
      <c r="AE20" s="6"/>
      <c r="AF20" s="6"/>
      <c r="AG20" s="322" t="s">
        <v>57</v>
      </c>
      <c r="AH20" s="39" t="s">
        <v>1530</v>
      </c>
      <c r="AI20" s="39"/>
    </row>
    <row r="21" spans="2:35" ht="89.25" x14ac:dyDescent="0.2">
      <c r="B21" s="105" t="s">
        <v>267</v>
      </c>
      <c r="C21" s="95" t="s">
        <v>311</v>
      </c>
      <c r="D21" s="82" t="s">
        <v>313</v>
      </c>
      <c r="E21" s="44"/>
      <c r="F21" s="319" t="s">
        <v>312</v>
      </c>
      <c r="G21" s="44"/>
      <c r="H21" s="322" t="s">
        <v>21</v>
      </c>
      <c r="I21" s="322">
        <v>0</v>
      </c>
      <c r="J21" s="322">
        <v>1</v>
      </c>
      <c r="K21" s="320" t="s">
        <v>1490</v>
      </c>
      <c r="L21" s="321">
        <v>1</v>
      </c>
      <c r="M21" s="39"/>
      <c r="N21" s="39"/>
      <c r="O21" s="39"/>
      <c r="P21" s="40" t="s">
        <v>1525</v>
      </c>
      <c r="Q21" s="45"/>
      <c r="R21" s="6"/>
      <c r="S21" s="6"/>
      <c r="T21" s="6"/>
      <c r="U21" s="6"/>
      <c r="V21" s="39" t="s">
        <v>1529</v>
      </c>
      <c r="W21" s="6"/>
      <c r="X21" s="6"/>
      <c r="Y21" s="40" t="s">
        <v>1521</v>
      </c>
      <c r="Z21" s="39" t="s">
        <v>1522</v>
      </c>
      <c r="AA21" s="104" t="s">
        <v>1526</v>
      </c>
      <c r="AB21" s="101" t="s">
        <v>1527</v>
      </c>
      <c r="AC21" s="260"/>
      <c r="AD21" s="260">
        <v>40000000</v>
      </c>
      <c r="AE21" s="6"/>
      <c r="AF21" s="6"/>
      <c r="AG21" s="322" t="s">
        <v>57</v>
      </c>
      <c r="AH21" s="39" t="s">
        <v>1530</v>
      </c>
      <c r="AI21" s="39"/>
    </row>
    <row r="22" spans="2:35" ht="63.75" x14ac:dyDescent="0.2">
      <c r="B22" s="95" t="s">
        <v>195</v>
      </c>
      <c r="C22" s="95" t="s">
        <v>236</v>
      </c>
      <c r="D22" s="40" t="s">
        <v>235</v>
      </c>
      <c r="E22" s="44"/>
      <c r="F22" s="87" t="s">
        <v>238</v>
      </c>
      <c r="G22" s="44"/>
      <c r="H22" s="321" t="s">
        <v>21</v>
      </c>
      <c r="I22" s="321">
        <v>0</v>
      </c>
      <c r="J22" s="321">
        <v>1</v>
      </c>
      <c r="K22" s="320" t="s">
        <v>1508</v>
      </c>
      <c r="L22" s="321" t="s">
        <v>1042</v>
      </c>
      <c r="M22" s="258"/>
      <c r="N22" s="258"/>
      <c r="O22" s="258"/>
      <c r="P22" s="39"/>
      <c r="Q22" s="45"/>
      <c r="R22" s="6"/>
      <c r="S22" s="6"/>
      <c r="T22" s="6"/>
      <c r="U22" s="6"/>
      <c r="V22" s="39" t="s">
        <v>1529</v>
      </c>
      <c r="W22" s="6"/>
      <c r="X22" s="6"/>
      <c r="Y22" s="39"/>
      <c r="Z22" s="39"/>
      <c r="AA22" s="39"/>
      <c r="AB22" s="39"/>
      <c r="AC22" s="39"/>
      <c r="AD22" s="39"/>
      <c r="AE22" s="6"/>
      <c r="AF22" s="6"/>
      <c r="AG22" s="321" t="s">
        <v>57</v>
      </c>
      <c r="AH22" s="39" t="s">
        <v>1530</v>
      </c>
      <c r="AI22" s="39"/>
    </row>
    <row r="23" spans="2:35" ht="165.75" x14ac:dyDescent="0.2">
      <c r="B23" s="95" t="s">
        <v>195</v>
      </c>
      <c r="C23" s="100" t="s">
        <v>236</v>
      </c>
      <c r="D23" s="86" t="s">
        <v>235</v>
      </c>
      <c r="E23" s="44"/>
      <c r="F23" s="40" t="s">
        <v>237</v>
      </c>
      <c r="G23" s="44"/>
      <c r="H23" s="321" t="s">
        <v>21</v>
      </c>
      <c r="I23" s="321">
        <v>0</v>
      </c>
      <c r="J23" s="98">
        <v>10000</v>
      </c>
      <c r="K23" s="320" t="s">
        <v>1490</v>
      </c>
      <c r="L23" s="321">
        <v>2500</v>
      </c>
      <c r="M23" s="261"/>
      <c r="N23" s="261"/>
      <c r="O23" s="261"/>
      <c r="P23" s="40" t="s">
        <v>1528</v>
      </c>
      <c r="Q23" s="45"/>
      <c r="R23" s="6"/>
      <c r="S23" s="6"/>
      <c r="T23" s="6"/>
      <c r="U23" s="6"/>
      <c r="V23" s="39" t="s">
        <v>1529</v>
      </c>
      <c r="W23" s="6"/>
      <c r="X23" s="6"/>
      <c r="Y23" s="39"/>
      <c r="Z23" s="39"/>
      <c r="AA23" s="39"/>
      <c r="AB23" s="39"/>
      <c r="AC23" s="39"/>
      <c r="AD23" s="39"/>
      <c r="AE23" s="6"/>
      <c r="AF23" s="6"/>
      <c r="AG23" s="321" t="s">
        <v>57</v>
      </c>
      <c r="AH23" s="39" t="s">
        <v>1530</v>
      </c>
      <c r="AI23" s="39"/>
    </row>
    <row r="24" spans="2:35" ht="25.5" x14ac:dyDescent="0.2">
      <c r="B24" s="95" t="s">
        <v>195</v>
      </c>
      <c r="C24" s="100" t="s">
        <v>236</v>
      </c>
      <c r="D24" s="86" t="s">
        <v>235</v>
      </c>
      <c r="E24" s="44"/>
      <c r="F24" s="87" t="s">
        <v>234</v>
      </c>
      <c r="G24" s="44"/>
      <c r="H24" s="321" t="s">
        <v>21</v>
      </c>
      <c r="I24" s="321">
        <v>0</v>
      </c>
      <c r="J24" s="321">
        <v>2</v>
      </c>
      <c r="K24" s="320" t="s">
        <v>1490</v>
      </c>
      <c r="L24" s="321" t="s">
        <v>1042</v>
      </c>
      <c r="M24" s="258"/>
      <c r="N24" s="258"/>
      <c r="O24" s="258"/>
      <c r="P24" s="39"/>
      <c r="Q24" s="45"/>
      <c r="R24" s="6"/>
      <c r="S24" s="6"/>
      <c r="T24" s="6"/>
      <c r="U24" s="6"/>
      <c r="V24" s="39"/>
      <c r="W24" s="6"/>
      <c r="X24" s="6"/>
      <c r="Y24" s="39"/>
      <c r="Z24" s="39"/>
      <c r="AA24" s="39"/>
      <c r="AB24" s="39"/>
      <c r="AC24" s="39"/>
      <c r="AD24" s="39"/>
      <c r="AE24" s="6"/>
      <c r="AF24" s="6"/>
      <c r="AG24" s="321" t="s">
        <v>57</v>
      </c>
      <c r="AH24" s="39" t="s">
        <v>1530</v>
      </c>
      <c r="AI24" s="39"/>
    </row>
  </sheetData>
  <sheetProtection selectLockedCells="1" selectUnlockedCells="1"/>
  <mergeCells count="65">
    <mergeCell ref="AH11:AH12"/>
    <mergeCell ref="AI11:AI12"/>
    <mergeCell ref="Z11:Z12"/>
    <mergeCell ref="AC11:AC12"/>
    <mergeCell ref="AE11:AE12"/>
    <mergeCell ref="AF11:AF12"/>
    <mergeCell ref="AG11:AG12"/>
    <mergeCell ref="U11:U12"/>
    <mergeCell ref="V11:V12"/>
    <mergeCell ref="W11:W12"/>
    <mergeCell ref="X11:X12"/>
    <mergeCell ref="Y11:Y12"/>
    <mergeCell ref="P11:P12"/>
    <mergeCell ref="Q11:Q12"/>
    <mergeCell ref="R11:R12"/>
    <mergeCell ref="S11:S12"/>
    <mergeCell ref="T11:T12"/>
    <mergeCell ref="K11:K12"/>
    <mergeCell ref="L11:L12"/>
    <mergeCell ref="M11:M12"/>
    <mergeCell ref="N11:N12"/>
    <mergeCell ref="O11:O12"/>
    <mergeCell ref="F11:F12"/>
    <mergeCell ref="G11:G12"/>
    <mergeCell ref="H11:H12"/>
    <mergeCell ref="I11:I12"/>
    <mergeCell ref="J11:J12"/>
    <mergeCell ref="B11:B12"/>
    <mergeCell ref="C11:C12"/>
    <mergeCell ref="D11:D12"/>
    <mergeCell ref="E11:E12"/>
    <mergeCell ref="AA4:AF4"/>
    <mergeCell ref="V4:V6"/>
    <mergeCell ref="W4:W6"/>
    <mergeCell ref="X4:X6"/>
    <mergeCell ref="Y4:Z4"/>
    <mergeCell ref="B4:B6"/>
    <mergeCell ref="C4:C6"/>
    <mergeCell ref="D4:D6"/>
    <mergeCell ref="E4:E6"/>
    <mergeCell ref="F4:F6"/>
    <mergeCell ref="G4:G6"/>
    <mergeCell ref="H4:H6"/>
    <mergeCell ref="AG4:AG6"/>
    <mergeCell ref="AH4:AH6"/>
    <mergeCell ref="AI4:AI6"/>
    <mergeCell ref="L5:L6"/>
    <mergeCell ref="M5:M6"/>
    <mergeCell ref="N5:N6"/>
    <mergeCell ref="O5:O6"/>
    <mergeCell ref="Y5:Y6"/>
    <mergeCell ref="Z5:Z6"/>
    <mergeCell ref="AA5:AA6"/>
    <mergeCell ref="AB5:AB6"/>
    <mergeCell ref="AC5:AC6"/>
    <mergeCell ref="AD5:AD6"/>
    <mergeCell ref="AE5:AE6"/>
    <mergeCell ref="AF5:AF6"/>
    <mergeCell ref="R4:U5"/>
    <mergeCell ref="Q4:Q6"/>
    <mergeCell ref="I4:I6"/>
    <mergeCell ref="J4:J6"/>
    <mergeCell ref="K4:K6"/>
    <mergeCell ref="L4:O4"/>
    <mergeCell ref="P4:P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AJ85"/>
  <sheetViews>
    <sheetView zoomScale="70" zoomScaleNormal="70" workbookViewId="0">
      <selection activeCell="B16" sqref="B16"/>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7.140625" style="2" customWidth="1"/>
    <col min="13" max="13" width="22.7109375" style="2" customWidth="1"/>
    <col min="14" max="14" width="20.28515625" style="36" hidden="1" customWidth="1"/>
    <col min="15" max="15" width="17.28515625" style="2" hidden="1" customWidth="1"/>
    <col min="16" max="16" width="11.85546875" style="2" hidden="1" customWidth="1"/>
    <col min="17" max="17" width="49.5703125" style="2" customWidth="1"/>
    <col min="18" max="18" width="7.5703125" style="2" hidden="1" customWidth="1"/>
    <col min="19" max="19" width="6.5703125" style="2" hidden="1" customWidth="1"/>
    <col min="20" max="22" width="7.5703125" style="2" hidden="1" customWidth="1"/>
    <col min="23" max="23" width="18.7109375" style="2" customWidth="1"/>
    <col min="24" max="24" width="14.42578125" style="2" hidden="1" customWidth="1"/>
    <col min="25" max="25" width="20.28515625" style="2" hidden="1" customWidth="1"/>
    <col min="26" max="26" width="20.28515625" style="2" customWidth="1"/>
    <col min="27" max="27" width="22.85546875" style="2" customWidth="1"/>
    <col min="28" max="31" width="20.28515625" style="2" customWidth="1"/>
    <col min="32" max="33" width="20.28515625" style="2" hidden="1" customWidth="1"/>
    <col min="34" max="34" width="31" style="3" customWidth="1"/>
    <col min="35" max="35" width="23.140625" style="2" customWidth="1"/>
    <col min="36" max="36" width="22.42578125" style="2" customWidth="1"/>
    <col min="37" max="16384" width="11.42578125" style="1"/>
  </cols>
  <sheetData>
    <row r="2" spans="2:36" ht="15.75" x14ac:dyDescent="0.25">
      <c r="B2" s="17" t="s">
        <v>551</v>
      </c>
      <c r="C2" s="33">
        <v>2020</v>
      </c>
      <c r="D2" s="9"/>
      <c r="E2" s="9"/>
      <c r="F2" s="9"/>
      <c r="G2" s="10"/>
      <c r="H2" s="10"/>
      <c r="I2" s="41"/>
      <c r="J2" s="10"/>
      <c r="K2" s="10"/>
      <c r="L2" s="10"/>
      <c r="M2" s="10"/>
      <c r="N2" s="34"/>
      <c r="O2" s="10"/>
      <c r="P2" s="10"/>
      <c r="Q2" s="10"/>
      <c r="R2" s="10"/>
      <c r="S2" s="10"/>
      <c r="T2" s="10"/>
      <c r="U2" s="10"/>
      <c r="V2" s="10"/>
      <c r="W2" s="10"/>
      <c r="X2" s="10"/>
      <c r="Y2" s="10"/>
      <c r="Z2" s="10"/>
      <c r="AA2" s="10"/>
      <c r="AB2" s="10"/>
      <c r="AC2" s="10"/>
      <c r="AD2" s="10"/>
      <c r="AE2" s="10"/>
      <c r="AF2" s="10"/>
      <c r="AG2" s="10"/>
      <c r="AH2" s="11"/>
      <c r="AI2" s="10"/>
      <c r="AJ2" s="12"/>
    </row>
    <row r="3" spans="2:36" ht="15.75" x14ac:dyDescent="0.25">
      <c r="B3" s="17" t="s">
        <v>550</v>
      </c>
      <c r="C3" s="33" t="s">
        <v>565</v>
      </c>
      <c r="D3" s="13"/>
      <c r="E3" s="13"/>
      <c r="F3" s="13"/>
      <c r="G3" s="14"/>
      <c r="H3" s="14"/>
      <c r="I3" s="42"/>
      <c r="J3" s="14"/>
      <c r="K3" s="14"/>
      <c r="L3" s="14"/>
      <c r="M3" s="14"/>
      <c r="N3" s="35"/>
      <c r="O3" s="14"/>
      <c r="P3" s="14"/>
      <c r="Q3" s="14"/>
      <c r="R3" s="14"/>
      <c r="S3" s="14"/>
      <c r="T3" s="14"/>
      <c r="U3" s="14"/>
      <c r="V3" s="14"/>
      <c r="W3" s="14"/>
      <c r="X3" s="14"/>
      <c r="Y3" s="14"/>
      <c r="Z3" s="14"/>
      <c r="AA3" s="14"/>
      <c r="AB3" s="14"/>
      <c r="AC3" s="14"/>
      <c r="AD3" s="14"/>
      <c r="AE3" s="14"/>
      <c r="AF3" s="14"/>
      <c r="AG3" s="14"/>
      <c r="AH3" s="15"/>
      <c r="AI3" s="14"/>
      <c r="AJ3" s="16"/>
    </row>
    <row r="4" spans="2:36" ht="33.75" customHeight="1" x14ac:dyDescent="0.2">
      <c r="B4" s="894" t="s">
        <v>544</v>
      </c>
      <c r="C4" s="894" t="s">
        <v>0</v>
      </c>
      <c r="D4" s="894" t="s">
        <v>549</v>
      </c>
      <c r="E4" s="894" t="s">
        <v>543</v>
      </c>
      <c r="F4" s="894" t="s">
        <v>549</v>
      </c>
      <c r="G4" s="902" t="s">
        <v>6</v>
      </c>
      <c r="H4" s="894" t="s">
        <v>549</v>
      </c>
      <c r="I4" s="902" t="s">
        <v>542</v>
      </c>
      <c r="J4" s="902" t="s">
        <v>541</v>
      </c>
      <c r="K4" s="840" t="s">
        <v>540</v>
      </c>
      <c r="L4" s="840" t="s">
        <v>1</v>
      </c>
      <c r="M4" s="841" t="s">
        <v>14</v>
      </c>
      <c r="N4" s="841"/>
      <c r="O4" s="841"/>
      <c r="P4" s="841"/>
      <c r="Q4" s="886" t="s">
        <v>557</v>
      </c>
      <c r="R4" s="894" t="s">
        <v>549</v>
      </c>
      <c r="S4" s="897" t="s">
        <v>560</v>
      </c>
      <c r="T4" s="897"/>
      <c r="U4" s="897"/>
      <c r="V4" s="897"/>
      <c r="W4" s="1067" t="s">
        <v>12</v>
      </c>
      <c r="X4" s="880" t="s">
        <v>562</v>
      </c>
      <c r="Y4" s="880" t="s">
        <v>11</v>
      </c>
      <c r="Z4" s="885" t="s">
        <v>3</v>
      </c>
      <c r="AA4" s="886"/>
      <c r="AB4" s="880" t="s">
        <v>4</v>
      </c>
      <c r="AC4" s="880"/>
      <c r="AD4" s="880"/>
      <c r="AE4" s="880"/>
      <c r="AF4" s="880"/>
      <c r="AG4" s="880"/>
      <c r="AH4" s="880" t="s">
        <v>19</v>
      </c>
      <c r="AI4" s="880" t="s">
        <v>2</v>
      </c>
      <c r="AJ4" s="880" t="s">
        <v>5</v>
      </c>
    </row>
    <row r="5" spans="2:36" x14ac:dyDescent="0.2">
      <c r="B5" s="895"/>
      <c r="C5" s="895"/>
      <c r="D5" s="895"/>
      <c r="E5" s="895"/>
      <c r="F5" s="895"/>
      <c r="G5" s="903"/>
      <c r="H5" s="895"/>
      <c r="I5" s="903"/>
      <c r="J5" s="903"/>
      <c r="K5" s="840"/>
      <c r="L5" s="840"/>
      <c r="M5" s="841" t="s">
        <v>13</v>
      </c>
      <c r="N5" s="841" t="s">
        <v>559</v>
      </c>
      <c r="O5" s="842" t="s">
        <v>561</v>
      </c>
      <c r="P5" s="858" t="s">
        <v>552</v>
      </c>
      <c r="Q5" s="886"/>
      <c r="R5" s="895"/>
      <c r="S5" s="898"/>
      <c r="T5" s="898"/>
      <c r="U5" s="898"/>
      <c r="V5" s="898"/>
      <c r="W5" s="1068"/>
      <c r="X5" s="880"/>
      <c r="Y5" s="880"/>
      <c r="Z5" s="844" t="s">
        <v>18</v>
      </c>
      <c r="AA5" s="844" t="s">
        <v>955</v>
      </c>
      <c r="AB5" s="880" t="s">
        <v>7</v>
      </c>
      <c r="AC5" s="880" t="s">
        <v>8</v>
      </c>
      <c r="AD5" s="878" t="s">
        <v>9</v>
      </c>
      <c r="AE5" s="880" t="s">
        <v>15</v>
      </c>
      <c r="AF5" s="880" t="s">
        <v>16</v>
      </c>
      <c r="AG5" s="880" t="s">
        <v>17</v>
      </c>
      <c r="AH5" s="880"/>
      <c r="AI5" s="1062"/>
      <c r="AJ5" s="880"/>
    </row>
    <row r="6" spans="2:36" ht="45" customHeight="1" x14ac:dyDescent="0.2">
      <c r="B6" s="896"/>
      <c r="C6" s="896"/>
      <c r="D6" s="896"/>
      <c r="E6" s="896"/>
      <c r="F6" s="896"/>
      <c r="G6" s="904"/>
      <c r="H6" s="896"/>
      <c r="I6" s="904"/>
      <c r="J6" s="904"/>
      <c r="K6" s="840"/>
      <c r="L6" s="840"/>
      <c r="M6" s="841"/>
      <c r="N6" s="841"/>
      <c r="O6" s="843"/>
      <c r="P6" s="858"/>
      <c r="Q6" s="1144"/>
      <c r="R6" s="896"/>
      <c r="S6" s="32" t="s">
        <v>553</v>
      </c>
      <c r="T6" s="32" t="s">
        <v>554</v>
      </c>
      <c r="U6" s="32" t="s">
        <v>556</v>
      </c>
      <c r="V6" s="32" t="s">
        <v>555</v>
      </c>
      <c r="W6" s="1069"/>
      <c r="X6" s="844"/>
      <c r="Y6" s="844"/>
      <c r="Z6" s="845"/>
      <c r="AA6" s="845"/>
      <c r="AB6" s="881"/>
      <c r="AC6" s="844"/>
      <c r="AD6" s="879"/>
      <c r="AE6" s="881"/>
      <c r="AF6" s="881"/>
      <c r="AG6" s="881"/>
      <c r="AH6" s="844"/>
      <c r="AI6" s="881"/>
      <c r="AJ6" s="844"/>
    </row>
    <row r="7" spans="2:36" x14ac:dyDescent="0.2">
      <c r="B7" s="19"/>
      <c r="C7" s="19"/>
      <c r="D7" s="19"/>
      <c r="E7" s="19"/>
      <c r="F7" s="19"/>
      <c r="G7" s="20"/>
      <c r="H7" s="20"/>
      <c r="I7" s="20"/>
      <c r="J7" s="20"/>
      <c r="K7" s="21"/>
      <c r="L7" s="21"/>
      <c r="M7" s="37"/>
      <c r="N7" s="37"/>
      <c r="O7" s="37"/>
      <c r="P7" s="38"/>
      <c r="Q7" s="24"/>
      <c r="R7" s="25"/>
      <c r="S7" s="25"/>
      <c r="T7" s="25"/>
      <c r="U7" s="25"/>
      <c r="V7" s="25"/>
      <c r="W7" s="26"/>
      <c r="X7" s="27"/>
      <c r="Y7" s="27"/>
      <c r="Z7" s="28"/>
      <c r="AA7" s="29"/>
      <c r="AB7" s="30"/>
      <c r="AC7" s="27"/>
      <c r="AD7" s="31"/>
      <c r="AE7" s="30"/>
      <c r="AF7" s="30"/>
      <c r="AG7" s="30"/>
      <c r="AH7" s="27"/>
      <c r="AI7" s="30"/>
      <c r="AJ7" s="27"/>
    </row>
    <row r="8" spans="2:36" s="8" customFormat="1" ht="25.5" x14ac:dyDescent="0.2">
      <c r="B8" s="1126" t="s">
        <v>267</v>
      </c>
      <c r="C8" s="1045" t="s">
        <v>307</v>
      </c>
      <c r="D8" s="1131">
        <v>0.15</v>
      </c>
      <c r="E8" s="1126"/>
      <c r="F8" s="1126"/>
      <c r="G8" s="1117" t="s">
        <v>308</v>
      </c>
      <c r="H8" s="1131">
        <v>0.4</v>
      </c>
      <c r="I8" s="1117" t="s">
        <v>21</v>
      </c>
      <c r="J8" s="1117">
        <v>3</v>
      </c>
      <c r="K8" s="1107">
        <v>4</v>
      </c>
      <c r="L8" s="1023" t="s">
        <v>581</v>
      </c>
      <c r="M8" s="1136">
        <v>4</v>
      </c>
      <c r="N8" s="466"/>
      <c r="O8" s="466"/>
      <c r="P8" s="467"/>
      <c r="Q8" s="468" t="s">
        <v>1899</v>
      </c>
      <c r="R8" s="469">
        <v>0.15</v>
      </c>
      <c r="S8" s="470"/>
      <c r="T8" s="470"/>
      <c r="U8" s="470"/>
      <c r="V8" s="470"/>
      <c r="W8" s="471" t="s">
        <v>1900</v>
      </c>
      <c r="X8" s="472"/>
      <c r="Y8" s="472"/>
      <c r="Z8" s="1035" t="s">
        <v>1901</v>
      </c>
      <c r="AA8" s="1139" t="s">
        <v>1902</v>
      </c>
      <c r="AB8" s="474"/>
      <c r="AC8" s="472"/>
      <c r="AD8" s="473"/>
      <c r="AE8" s="473"/>
      <c r="AF8" s="474"/>
      <c r="AG8" s="474"/>
      <c r="AH8" s="1109" t="s">
        <v>281</v>
      </c>
      <c r="AI8" s="1109" t="s">
        <v>1903</v>
      </c>
      <c r="AJ8" s="472"/>
    </row>
    <row r="9" spans="2:36" s="8" customFormat="1" ht="76.5" x14ac:dyDescent="0.2">
      <c r="B9" s="1126"/>
      <c r="C9" s="1045"/>
      <c r="D9" s="1131"/>
      <c r="E9" s="1126"/>
      <c r="F9" s="1126"/>
      <c r="G9" s="1117"/>
      <c r="H9" s="1131"/>
      <c r="I9" s="1117"/>
      <c r="J9" s="1117"/>
      <c r="K9" s="1117"/>
      <c r="L9" s="1025"/>
      <c r="M9" s="1137"/>
      <c r="N9" s="466"/>
      <c r="O9" s="466"/>
      <c r="P9" s="467"/>
      <c r="Q9" s="468" t="s">
        <v>1904</v>
      </c>
      <c r="R9" s="469">
        <v>0.35</v>
      </c>
      <c r="S9" s="470"/>
      <c r="T9" s="470"/>
      <c r="U9" s="470"/>
      <c r="V9" s="470"/>
      <c r="W9" s="471" t="s">
        <v>1198</v>
      </c>
      <c r="X9" s="472"/>
      <c r="Y9" s="472"/>
      <c r="Z9" s="1036"/>
      <c r="AA9" s="1140"/>
      <c r="AB9" s="474" t="s">
        <v>1905</v>
      </c>
      <c r="AC9" s="472" t="s">
        <v>1906</v>
      </c>
      <c r="AD9" s="473">
        <v>120000000</v>
      </c>
      <c r="AE9" s="473">
        <v>120000000</v>
      </c>
      <c r="AF9" s="474"/>
      <c r="AG9" s="474"/>
      <c r="AH9" s="1141"/>
      <c r="AI9" s="1141"/>
      <c r="AJ9" s="472"/>
    </row>
    <row r="10" spans="2:36" s="8" customFormat="1" ht="63.75" x14ac:dyDescent="0.2">
      <c r="B10" s="1126"/>
      <c r="C10" s="1045"/>
      <c r="D10" s="1131"/>
      <c r="E10" s="1126"/>
      <c r="F10" s="1126"/>
      <c r="G10" s="1117"/>
      <c r="H10" s="1131"/>
      <c r="I10" s="1117"/>
      <c r="J10" s="1117"/>
      <c r="K10" s="1117"/>
      <c r="L10" s="1025"/>
      <c r="M10" s="1137"/>
      <c r="N10" s="466"/>
      <c r="O10" s="466"/>
      <c r="P10" s="467"/>
      <c r="Q10" s="468" t="s">
        <v>1907</v>
      </c>
      <c r="R10" s="469">
        <v>0.3</v>
      </c>
      <c r="S10" s="470"/>
      <c r="T10" s="470"/>
      <c r="U10" s="470"/>
      <c r="V10" s="470"/>
      <c r="W10" s="471" t="s">
        <v>1198</v>
      </c>
      <c r="X10" s="472"/>
      <c r="Y10" s="472"/>
      <c r="Z10" s="1036"/>
      <c r="AA10" s="1140"/>
      <c r="AB10" s="104" t="s">
        <v>1908</v>
      </c>
      <c r="AC10" s="475" t="s">
        <v>1909</v>
      </c>
      <c r="AD10" s="473">
        <v>48800000</v>
      </c>
      <c r="AE10" s="473">
        <v>48800000</v>
      </c>
      <c r="AF10" s="474"/>
      <c r="AG10" s="474"/>
      <c r="AH10" s="1141"/>
      <c r="AI10" s="1141"/>
      <c r="AJ10" s="472"/>
    </row>
    <row r="11" spans="2:36" s="8" customFormat="1" ht="25.5" x14ac:dyDescent="0.2">
      <c r="B11" s="1127"/>
      <c r="C11" s="1046"/>
      <c r="D11" s="1131"/>
      <c r="E11" s="1127"/>
      <c r="F11" s="1127"/>
      <c r="G11" s="1108"/>
      <c r="H11" s="1087"/>
      <c r="I11" s="1108"/>
      <c r="J11" s="1108"/>
      <c r="K11" s="1108"/>
      <c r="L11" s="1024"/>
      <c r="M11" s="1138"/>
      <c r="N11" s="476"/>
      <c r="O11" s="39"/>
      <c r="P11" s="39"/>
      <c r="Q11" s="323" t="s">
        <v>1910</v>
      </c>
      <c r="R11" s="140">
        <v>0.2</v>
      </c>
      <c r="S11" s="39"/>
      <c r="T11" s="39"/>
      <c r="U11" s="39"/>
      <c r="V11" s="39"/>
      <c r="W11" s="477" t="s">
        <v>1900</v>
      </c>
      <c r="X11" s="39"/>
      <c r="Y11" s="39"/>
      <c r="Z11" s="1036"/>
      <c r="AA11" s="1140"/>
      <c r="AB11" s="39"/>
      <c r="AC11" s="39"/>
      <c r="AD11" s="478"/>
      <c r="AE11" s="478"/>
      <c r="AF11" s="39"/>
      <c r="AG11" s="39"/>
      <c r="AH11" s="1141"/>
      <c r="AI11" s="1141"/>
      <c r="AJ11" s="39"/>
    </row>
    <row r="12" spans="2:36" s="8" customFormat="1" ht="76.5" x14ac:dyDescent="0.2">
      <c r="B12" s="380" t="s">
        <v>267</v>
      </c>
      <c r="C12" s="95" t="s">
        <v>307</v>
      </c>
      <c r="D12" s="1087"/>
      <c r="E12" s="82"/>
      <c r="F12" s="82"/>
      <c r="G12" s="459" t="s">
        <v>306</v>
      </c>
      <c r="H12" s="140">
        <v>0.6</v>
      </c>
      <c r="I12" s="460" t="s">
        <v>21</v>
      </c>
      <c r="J12" s="460">
        <v>0</v>
      </c>
      <c r="K12" s="460">
        <v>1</v>
      </c>
      <c r="L12" s="462" t="s">
        <v>582</v>
      </c>
      <c r="M12" s="193">
        <v>1</v>
      </c>
      <c r="N12" s="476"/>
      <c r="O12" s="39"/>
      <c r="P12" s="39"/>
      <c r="Q12" s="40" t="s">
        <v>1911</v>
      </c>
      <c r="R12" s="140">
        <v>1</v>
      </c>
      <c r="S12" s="39"/>
      <c r="T12" s="39"/>
      <c r="U12" s="39"/>
      <c r="V12" s="39"/>
      <c r="W12" s="462" t="s">
        <v>1198</v>
      </c>
      <c r="X12" s="39"/>
      <c r="Y12" s="39"/>
      <c r="Z12" s="1037"/>
      <c r="AA12" s="479" t="s">
        <v>1912</v>
      </c>
      <c r="AB12" s="104" t="s">
        <v>1913</v>
      </c>
      <c r="AC12" s="101" t="s">
        <v>1914</v>
      </c>
      <c r="AD12" s="478">
        <v>0</v>
      </c>
      <c r="AE12" s="478">
        <v>797139936</v>
      </c>
      <c r="AF12" s="39"/>
      <c r="AG12" s="39"/>
      <c r="AH12" s="1110"/>
      <c r="AI12" s="1110"/>
      <c r="AJ12" s="39"/>
    </row>
    <row r="13" spans="2:36" s="8" customFormat="1" ht="25.5" x14ac:dyDescent="0.2">
      <c r="B13" s="1125" t="s">
        <v>267</v>
      </c>
      <c r="C13" s="1142" t="s">
        <v>303</v>
      </c>
      <c r="D13" s="1086">
        <v>0.1</v>
      </c>
      <c r="E13" s="1119"/>
      <c r="F13" s="82"/>
      <c r="G13" s="1107" t="s">
        <v>305</v>
      </c>
      <c r="H13" s="1086">
        <v>0.4</v>
      </c>
      <c r="I13" s="1107" t="s">
        <v>21</v>
      </c>
      <c r="J13" s="1107">
        <v>4</v>
      </c>
      <c r="K13" s="1107">
        <v>4</v>
      </c>
      <c r="L13" s="1023" t="s">
        <v>581</v>
      </c>
      <c r="M13" s="1023">
        <v>4</v>
      </c>
      <c r="N13" s="39"/>
      <c r="O13" s="39"/>
      <c r="P13" s="39"/>
      <c r="Q13" s="40" t="s">
        <v>1915</v>
      </c>
      <c r="R13" s="140">
        <v>0.6</v>
      </c>
      <c r="S13" s="39"/>
      <c r="T13" s="39"/>
      <c r="U13" s="39"/>
      <c r="V13" s="39"/>
      <c r="W13" s="462" t="s">
        <v>1258</v>
      </c>
      <c r="X13" s="39"/>
      <c r="Y13" s="39"/>
      <c r="Z13" s="1035" t="s">
        <v>1916</v>
      </c>
      <c r="AA13" s="1035" t="s">
        <v>1917</v>
      </c>
      <c r="AB13" s="1040" t="s">
        <v>1918</v>
      </c>
      <c r="AC13" s="1135" t="s">
        <v>1919</v>
      </c>
      <c r="AD13" s="1122">
        <v>65000000</v>
      </c>
      <c r="AE13" s="1122">
        <v>65000000</v>
      </c>
      <c r="AF13" s="39"/>
      <c r="AG13" s="39"/>
      <c r="AH13" s="1107" t="s">
        <v>281</v>
      </c>
      <c r="AI13" s="1035" t="s">
        <v>1903</v>
      </c>
      <c r="AJ13" s="39"/>
    </row>
    <row r="14" spans="2:36" s="8" customFormat="1" x14ac:dyDescent="0.2">
      <c r="B14" s="1127"/>
      <c r="C14" s="1143"/>
      <c r="D14" s="1131"/>
      <c r="E14" s="1120"/>
      <c r="F14" s="82"/>
      <c r="G14" s="1108"/>
      <c r="H14" s="1087"/>
      <c r="I14" s="1108"/>
      <c r="J14" s="1108"/>
      <c r="K14" s="1108"/>
      <c r="L14" s="1024"/>
      <c r="M14" s="1024"/>
      <c r="N14" s="39"/>
      <c r="O14" s="39"/>
      <c r="P14" s="39"/>
      <c r="Q14" s="40" t="s">
        <v>1920</v>
      </c>
      <c r="R14" s="140">
        <v>0.4</v>
      </c>
      <c r="S14" s="39"/>
      <c r="T14" s="39"/>
      <c r="U14" s="39"/>
      <c r="V14" s="39"/>
      <c r="W14" s="462" t="s">
        <v>1194</v>
      </c>
      <c r="X14" s="39"/>
      <c r="Y14" s="39"/>
      <c r="Z14" s="1036"/>
      <c r="AA14" s="1025"/>
      <c r="AB14" s="1042"/>
      <c r="AC14" s="1049"/>
      <c r="AD14" s="1124"/>
      <c r="AE14" s="1124"/>
      <c r="AF14" s="39"/>
      <c r="AG14" s="39"/>
      <c r="AH14" s="1117"/>
      <c r="AI14" s="1036"/>
      <c r="AJ14" s="39"/>
    </row>
    <row r="15" spans="2:36" s="8" customFormat="1" ht="38.25" x14ac:dyDescent="0.2">
      <c r="B15" s="380" t="s">
        <v>267</v>
      </c>
      <c r="C15" s="100" t="s">
        <v>303</v>
      </c>
      <c r="D15" s="1131"/>
      <c r="E15" s="82"/>
      <c r="F15" s="82"/>
      <c r="G15" s="459" t="s">
        <v>304</v>
      </c>
      <c r="H15" s="140">
        <v>0.3</v>
      </c>
      <c r="I15" s="460" t="s">
        <v>21</v>
      </c>
      <c r="J15" s="460">
        <v>10</v>
      </c>
      <c r="K15" s="460">
        <v>13</v>
      </c>
      <c r="L15" s="462" t="s">
        <v>581</v>
      </c>
      <c r="M15" s="462">
        <v>13</v>
      </c>
      <c r="N15" s="39"/>
      <c r="O15" s="39"/>
      <c r="P15" s="39"/>
      <c r="Q15" s="40" t="s">
        <v>1921</v>
      </c>
      <c r="R15" s="140">
        <v>1</v>
      </c>
      <c r="S15" s="39"/>
      <c r="T15" s="39"/>
      <c r="U15" s="39"/>
      <c r="V15" s="39"/>
      <c r="W15" s="462" t="s">
        <v>1198</v>
      </c>
      <c r="X15" s="39"/>
      <c r="Y15" s="39"/>
      <c r="Z15" s="1036"/>
      <c r="AA15" s="1025"/>
      <c r="AB15" s="104" t="s">
        <v>1922</v>
      </c>
      <c r="AC15" s="101" t="s">
        <v>1923</v>
      </c>
      <c r="AD15" s="478">
        <v>80000000</v>
      </c>
      <c r="AE15" s="478">
        <v>80000000</v>
      </c>
      <c r="AF15" s="39"/>
      <c r="AG15" s="39"/>
      <c r="AH15" s="1117"/>
      <c r="AI15" s="1036"/>
      <c r="AJ15" s="39"/>
    </row>
    <row r="16" spans="2:36" s="8" customFormat="1" ht="51" x14ac:dyDescent="0.2">
      <c r="B16" s="380" t="s">
        <v>267</v>
      </c>
      <c r="C16" s="100" t="s">
        <v>303</v>
      </c>
      <c r="D16" s="1087"/>
      <c r="E16" s="82"/>
      <c r="F16" s="82"/>
      <c r="G16" s="459" t="s">
        <v>302</v>
      </c>
      <c r="H16" s="140">
        <v>0.3</v>
      </c>
      <c r="I16" s="460" t="s">
        <v>21</v>
      </c>
      <c r="J16" s="460">
        <v>5</v>
      </c>
      <c r="K16" s="460">
        <v>5</v>
      </c>
      <c r="L16" s="462" t="s">
        <v>581</v>
      </c>
      <c r="M16" s="462">
        <v>5</v>
      </c>
      <c r="N16" s="39"/>
      <c r="O16" s="39"/>
      <c r="P16" s="39"/>
      <c r="Q16" s="40" t="s">
        <v>1924</v>
      </c>
      <c r="R16" s="140">
        <v>1</v>
      </c>
      <c r="S16" s="39"/>
      <c r="T16" s="39"/>
      <c r="U16" s="39"/>
      <c r="V16" s="39"/>
      <c r="W16" s="462" t="s">
        <v>1925</v>
      </c>
      <c r="X16" s="39"/>
      <c r="Y16" s="39"/>
      <c r="Z16" s="1037"/>
      <c r="AA16" s="1024"/>
      <c r="AB16" s="104" t="s">
        <v>1926</v>
      </c>
      <c r="AC16" s="101" t="s">
        <v>1927</v>
      </c>
      <c r="AD16" s="478">
        <v>0</v>
      </c>
      <c r="AE16" s="478">
        <v>124170000</v>
      </c>
      <c r="AF16" s="39"/>
      <c r="AG16" s="39"/>
      <c r="AH16" s="1108"/>
      <c r="AI16" s="1037"/>
      <c r="AJ16" s="39"/>
    </row>
    <row r="17" spans="2:36" s="8" customFormat="1" ht="51" x14ac:dyDescent="0.2">
      <c r="B17" s="380" t="s">
        <v>267</v>
      </c>
      <c r="C17" s="95" t="s">
        <v>299</v>
      </c>
      <c r="D17" s="1086">
        <v>0.25</v>
      </c>
      <c r="E17" s="82"/>
      <c r="F17" s="82"/>
      <c r="G17" s="459" t="s">
        <v>301</v>
      </c>
      <c r="H17" s="140">
        <v>0.35</v>
      </c>
      <c r="I17" s="460" t="s">
        <v>21</v>
      </c>
      <c r="J17" s="460">
        <v>1</v>
      </c>
      <c r="K17" s="460">
        <v>1</v>
      </c>
      <c r="L17" s="462" t="s">
        <v>581</v>
      </c>
      <c r="M17" s="462">
        <v>1</v>
      </c>
      <c r="N17" s="39"/>
      <c r="O17" s="39"/>
      <c r="P17" s="39"/>
      <c r="Q17" s="461" t="s">
        <v>1928</v>
      </c>
      <c r="R17" s="219">
        <v>1</v>
      </c>
      <c r="S17" s="39"/>
      <c r="T17" s="39"/>
      <c r="U17" s="39"/>
      <c r="V17" s="39"/>
      <c r="W17" s="462" t="s">
        <v>1198</v>
      </c>
      <c r="X17" s="39"/>
      <c r="Y17" s="39"/>
      <c r="Z17" s="1035" t="s">
        <v>1929</v>
      </c>
      <c r="AA17" s="1023" t="s">
        <v>1930</v>
      </c>
      <c r="AB17" s="104" t="s">
        <v>1931</v>
      </c>
      <c r="AC17" s="101" t="s">
        <v>1932</v>
      </c>
      <c r="AD17" s="478">
        <v>350000000</v>
      </c>
      <c r="AE17" s="478">
        <v>350000000</v>
      </c>
      <c r="AF17" s="39"/>
      <c r="AG17" s="39"/>
      <c r="AH17" s="1107" t="s">
        <v>281</v>
      </c>
      <c r="AI17" s="1118" t="s">
        <v>1903</v>
      </c>
      <c r="AJ17" s="39"/>
    </row>
    <row r="18" spans="2:36" s="8" customFormat="1" x14ac:dyDescent="0.2">
      <c r="B18" s="1125" t="s">
        <v>267</v>
      </c>
      <c r="C18" s="1128" t="s">
        <v>299</v>
      </c>
      <c r="D18" s="1131"/>
      <c r="E18" s="1119"/>
      <c r="F18" s="82"/>
      <c r="G18" s="1107" t="s">
        <v>300</v>
      </c>
      <c r="H18" s="1086">
        <v>0.5</v>
      </c>
      <c r="I18" s="1107" t="s">
        <v>21</v>
      </c>
      <c r="J18" s="1107">
        <v>18</v>
      </c>
      <c r="K18" s="1107">
        <v>18</v>
      </c>
      <c r="L18" s="1023" t="s">
        <v>581</v>
      </c>
      <c r="M18" s="1023">
        <v>18</v>
      </c>
      <c r="N18" s="39"/>
      <c r="O18" s="39"/>
      <c r="P18" s="39"/>
      <c r="Q18" s="40" t="s">
        <v>1933</v>
      </c>
      <c r="R18" s="480">
        <v>5.5555555555555552E-2</v>
      </c>
      <c r="S18" s="39"/>
      <c r="T18" s="39"/>
      <c r="U18" s="39"/>
      <c r="V18" s="39"/>
      <c r="W18" s="1023" t="s">
        <v>1198</v>
      </c>
      <c r="X18" s="39"/>
      <c r="Y18" s="39"/>
      <c r="Z18" s="1036"/>
      <c r="AA18" s="1025"/>
      <c r="AB18" s="1040" t="s">
        <v>1931</v>
      </c>
      <c r="AC18" s="1135" t="s">
        <v>1932</v>
      </c>
      <c r="AD18" s="1122">
        <v>550000000</v>
      </c>
      <c r="AE18" s="1122">
        <v>550000000</v>
      </c>
      <c r="AF18" s="39"/>
      <c r="AG18" s="39"/>
      <c r="AH18" s="1117"/>
      <c r="AI18" s="1118"/>
      <c r="AJ18" s="39"/>
    </row>
    <row r="19" spans="2:36" s="8" customFormat="1" x14ac:dyDescent="0.2">
      <c r="B19" s="1126"/>
      <c r="C19" s="1129"/>
      <c r="D19" s="1131"/>
      <c r="E19" s="1121"/>
      <c r="F19" s="82"/>
      <c r="G19" s="1117"/>
      <c r="H19" s="1131"/>
      <c r="I19" s="1117"/>
      <c r="J19" s="1117"/>
      <c r="K19" s="1117"/>
      <c r="L19" s="1025"/>
      <c r="M19" s="1025"/>
      <c r="N19" s="39"/>
      <c r="O19" s="39"/>
      <c r="P19" s="39"/>
      <c r="Q19" s="40" t="s">
        <v>1934</v>
      </c>
      <c r="R19" s="480">
        <v>5.5555555555555552E-2</v>
      </c>
      <c r="S19" s="39"/>
      <c r="T19" s="39"/>
      <c r="U19" s="39"/>
      <c r="V19" s="39"/>
      <c r="W19" s="1025"/>
      <c r="X19" s="39"/>
      <c r="Y19" s="39"/>
      <c r="Z19" s="1036"/>
      <c r="AA19" s="1025"/>
      <c r="AB19" s="1025"/>
      <c r="AC19" s="1036"/>
      <c r="AD19" s="1123"/>
      <c r="AE19" s="1123"/>
      <c r="AF19" s="39"/>
      <c r="AG19" s="39"/>
      <c r="AH19" s="1117"/>
      <c r="AI19" s="1118"/>
      <c r="AJ19" s="39"/>
    </row>
    <row r="20" spans="2:36" s="8" customFormat="1" x14ac:dyDescent="0.2">
      <c r="B20" s="1126"/>
      <c r="C20" s="1129"/>
      <c r="D20" s="1131"/>
      <c r="E20" s="1121"/>
      <c r="F20" s="82"/>
      <c r="G20" s="1117"/>
      <c r="H20" s="1131"/>
      <c r="I20" s="1117"/>
      <c r="J20" s="1117"/>
      <c r="K20" s="1117"/>
      <c r="L20" s="1025"/>
      <c r="M20" s="1025"/>
      <c r="N20" s="39"/>
      <c r="O20" s="39"/>
      <c r="P20" s="39"/>
      <c r="Q20" s="40" t="s">
        <v>1935</v>
      </c>
      <c r="R20" s="480">
        <v>5.5555555555555552E-2</v>
      </c>
      <c r="S20" s="39"/>
      <c r="T20" s="39"/>
      <c r="U20" s="39"/>
      <c r="V20" s="39"/>
      <c r="W20" s="1025"/>
      <c r="X20" s="39"/>
      <c r="Y20" s="39"/>
      <c r="Z20" s="1036"/>
      <c r="AA20" s="1025"/>
      <c r="AB20" s="1025"/>
      <c r="AC20" s="1036"/>
      <c r="AD20" s="1123"/>
      <c r="AE20" s="1123"/>
      <c r="AF20" s="39"/>
      <c r="AG20" s="39"/>
      <c r="AH20" s="1117"/>
      <c r="AI20" s="1118"/>
      <c r="AJ20" s="39"/>
    </row>
    <row r="21" spans="2:36" s="8" customFormat="1" x14ac:dyDescent="0.2">
      <c r="B21" s="1126"/>
      <c r="C21" s="1129"/>
      <c r="D21" s="1131"/>
      <c r="E21" s="1121"/>
      <c r="F21" s="82"/>
      <c r="G21" s="1117"/>
      <c r="H21" s="1131"/>
      <c r="I21" s="1117"/>
      <c r="J21" s="1117"/>
      <c r="K21" s="1117"/>
      <c r="L21" s="1025"/>
      <c r="M21" s="1025"/>
      <c r="N21" s="39"/>
      <c r="O21" s="39"/>
      <c r="P21" s="39"/>
      <c r="Q21" s="40" t="s">
        <v>1936</v>
      </c>
      <c r="R21" s="480">
        <v>5.5555555555555552E-2</v>
      </c>
      <c r="S21" s="39"/>
      <c r="T21" s="39"/>
      <c r="U21" s="39"/>
      <c r="V21" s="39"/>
      <c r="W21" s="1025"/>
      <c r="X21" s="39"/>
      <c r="Y21" s="39"/>
      <c r="Z21" s="1036"/>
      <c r="AA21" s="1025"/>
      <c r="AB21" s="1025"/>
      <c r="AC21" s="1036"/>
      <c r="AD21" s="1123"/>
      <c r="AE21" s="1123"/>
      <c r="AF21" s="39"/>
      <c r="AG21" s="39"/>
      <c r="AH21" s="1117"/>
      <c r="AI21" s="1118"/>
      <c r="AJ21" s="39"/>
    </row>
    <row r="22" spans="2:36" s="8" customFormat="1" x14ac:dyDescent="0.2">
      <c r="B22" s="1126"/>
      <c r="C22" s="1129"/>
      <c r="D22" s="1131"/>
      <c r="E22" s="1121"/>
      <c r="F22" s="82"/>
      <c r="G22" s="1117"/>
      <c r="H22" s="1131"/>
      <c r="I22" s="1117"/>
      <c r="J22" s="1117"/>
      <c r="K22" s="1117"/>
      <c r="L22" s="1025"/>
      <c r="M22" s="1025"/>
      <c r="N22" s="39"/>
      <c r="O22" s="39"/>
      <c r="P22" s="39"/>
      <c r="Q22" s="40" t="s">
        <v>1937</v>
      </c>
      <c r="R22" s="480">
        <v>5.5555555555555552E-2</v>
      </c>
      <c r="S22" s="39"/>
      <c r="T22" s="39"/>
      <c r="U22" s="39"/>
      <c r="V22" s="39"/>
      <c r="W22" s="1025"/>
      <c r="X22" s="39"/>
      <c r="Y22" s="39"/>
      <c r="Z22" s="1036"/>
      <c r="AA22" s="1025"/>
      <c r="AB22" s="1025"/>
      <c r="AC22" s="1036"/>
      <c r="AD22" s="1123"/>
      <c r="AE22" s="1123"/>
      <c r="AF22" s="39"/>
      <c r="AG22" s="39"/>
      <c r="AH22" s="1117"/>
      <c r="AI22" s="1118"/>
      <c r="AJ22" s="39"/>
    </row>
    <row r="23" spans="2:36" s="8" customFormat="1" x14ac:dyDescent="0.2">
      <c r="B23" s="1126"/>
      <c r="C23" s="1129"/>
      <c r="D23" s="1131"/>
      <c r="E23" s="1121"/>
      <c r="F23" s="82"/>
      <c r="G23" s="1117"/>
      <c r="H23" s="1131"/>
      <c r="I23" s="1117"/>
      <c r="J23" s="1117"/>
      <c r="K23" s="1117"/>
      <c r="L23" s="1025"/>
      <c r="M23" s="1025"/>
      <c r="N23" s="39"/>
      <c r="O23" s="39"/>
      <c r="P23" s="39"/>
      <c r="Q23" s="40" t="s">
        <v>1938</v>
      </c>
      <c r="R23" s="480">
        <v>5.5555555555555552E-2</v>
      </c>
      <c r="S23" s="39"/>
      <c r="T23" s="39"/>
      <c r="U23" s="39"/>
      <c r="V23" s="39"/>
      <c r="W23" s="1025"/>
      <c r="X23" s="39"/>
      <c r="Y23" s="39"/>
      <c r="Z23" s="1036"/>
      <c r="AA23" s="1025"/>
      <c r="AB23" s="1025"/>
      <c r="AC23" s="1036"/>
      <c r="AD23" s="1123"/>
      <c r="AE23" s="1123"/>
      <c r="AF23" s="39"/>
      <c r="AG23" s="39"/>
      <c r="AH23" s="1117"/>
      <c r="AI23" s="1118"/>
      <c r="AJ23" s="39"/>
    </row>
    <row r="24" spans="2:36" s="8" customFormat="1" x14ac:dyDescent="0.2">
      <c r="B24" s="1126"/>
      <c r="C24" s="1129"/>
      <c r="D24" s="1131"/>
      <c r="E24" s="1121"/>
      <c r="F24" s="82"/>
      <c r="G24" s="1117"/>
      <c r="H24" s="1131"/>
      <c r="I24" s="1117"/>
      <c r="J24" s="1117"/>
      <c r="K24" s="1117"/>
      <c r="L24" s="1025"/>
      <c r="M24" s="1025"/>
      <c r="N24" s="39"/>
      <c r="O24" s="39"/>
      <c r="P24" s="39"/>
      <c r="Q24" s="40" t="s">
        <v>1939</v>
      </c>
      <c r="R24" s="480">
        <v>5.5555555555555552E-2</v>
      </c>
      <c r="S24" s="39"/>
      <c r="T24" s="39"/>
      <c r="U24" s="39"/>
      <c r="V24" s="39"/>
      <c r="W24" s="1025"/>
      <c r="X24" s="39"/>
      <c r="Y24" s="39"/>
      <c r="Z24" s="1036"/>
      <c r="AA24" s="1025"/>
      <c r="AB24" s="1025"/>
      <c r="AC24" s="1036"/>
      <c r="AD24" s="1123"/>
      <c r="AE24" s="1123"/>
      <c r="AF24" s="39"/>
      <c r="AG24" s="39"/>
      <c r="AH24" s="1117"/>
      <c r="AI24" s="1118"/>
      <c r="AJ24" s="39"/>
    </row>
    <row r="25" spans="2:36" s="8" customFormat="1" x14ac:dyDescent="0.2">
      <c r="B25" s="1126"/>
      <c r="C25" s="1129"/>
      <c r="D25" s="1131"/>
      <c r="E25" s="1121"/>
      <c r="F25" s="82"/>
      <c r="G25" s="1117"/>
      <c r="H25" s="1131"/>
      <c r="I25" s="1117"/>
      <c r="J25" s="1117"/>
      <c r="K25" s="1117"/>
      <c r="L25" s="1025"/>
      <c r="M25" s="1025"/>
      <c r="N25" s="39"/>
      <c r="O25" s="39"/>
      <c r="P25" s="39"/>
      <c r="Q25" s="40" t="s">
        <v>1940</v>
      </c>
      <c r="R25" s="480">
        <v>5.5555555555555552E-2</v>
      </c>
      <c r="S25" s="39"/>
      <c r="T25" s="39"/>
      <c r="U25" s="39"/>
      <c r="V25" s="39"/>
      <c r="W25" s="1025"/>
      <c r="X25" s="39"/>
      <c r="Y25" s="39"/>
      <c r="Z25" s="1036"/>
      <c r="AA25" s="1025"/>
      <c r="AB25" s="1025"/>
      <c r="AC25" s="1036"/>
      <c r="AD25" s="1123"/>
      <c r="AE25" s="1123"/>
      <c r="AF25" s="39"/>
      <c r="AG25" s="39"/>
      <c r="AH25" s="1117"/>
      <c r="AI25" s="1118"/>
      <c r="AJ25" s="39"/>
    </row>
    <row r="26" spans="2:36" s="8" customFormat="1" x14ac:dyDescent="0.2">
      <c r="B26" s="1126"/>
      <c r="C26" s="1129"/>
      <c r="D26" s="1131"/>
      <c r="E26" s="1121"/>
      <c r="F26" s="82"/>
      <c r="G26" s="1117"/>
      <c r="H26" s="1131"/>
      <c r="I26" s="1117"/>
      <c r="J26" s="1117"/>
      <c r="K26" s="1117"/>
      <c r="L26" s="1025"/>
      <c r="M26" s="1025"/>
      <c r="N26" s="39"/>
      <c r="O26" s="39"/>
      <c r="P26" s="39"/>
      <c r="Q26" s="40" t="s">
        <v>1941</v>
      </c>
      <c r="R26" s="480">
        <v>5.5555555555555552E-2</v>
      </c>
      <c r="S26" s="39"/>
      <c r="T26" s="39"/>
      <c r="U26" s="39"/>
      <c r="V26" s="39"/>
      <c r="W26" s="1025"/>
      <c r="X26" s="39"/>
      <c r="Y26" s="39"/>
      <c r="Z26" s="1036"/>
      <c r="AA26" s="1025"/>
      <c r="AB26" s="1025"/>
      <c r="AC26" s="1036"/>
      <c r="AD26" s="1123"/>
      <c r="AE26" s="1123"/>
      <c r="AF26" s="39"/>
      <c r="AG26" s="39"/>
      <c r="AH26" s="1117"/>
      <c r="AI26" s="1118"/>
      <c r="AJ26" s="39"/>
    </row>
    <row r="27" spans="2:36" s="8" customFormat="1" x14ac:dyDescent="0.2">
      <c r="B27" s="1126"/>
      <c r="C27" s="1129"/>
      <c r="D27" s="1131"/>
      <c r="E27" s="1121"/>
      <c r="F27" s="82"/>
      <c r="G27" s="1117"/>
      <c r="H27" s="1131"/>
      <c r="I27" s="1117"/>
      <c r="J27" s="1117"/>
      <c r="K27" s="1117"/>
      <c r="L27" s="1025"/>
      <c r="M27" s="1025"/>
      <c r="N27" s="39"/>
      <c r="O27" s="39"/>
      <c r="P27" s="39"/>
      <c r="Q27" s="40" t="s">
        <v>1942</v>
      </c>
      <c r="R27" s="480">
        <v>5.5555555555555552E-2</v>
      </c>
      <c r="S27" s="39"/>
      <c r="T27" s="39"/>
      <c r="U27" s="39"/>
      <c r="V27" s="39"/>
      <c r="W27" s="1025"/>
      <c r="X27" s="39"/>
      <c r="Y27" s="39"/>
      <c r="Z27" s="1036"/>
      <c r="AA27" s="1025"/>
      <c r="AB27" s="1025"/>
      <c r="AC27" s="1036"/>
      <c r="AD27" s="1123"/>
      <c r="AE27" s="1123"/>
      <c r="AF27" s="39"/>
      <c r="AG27" s="39"/>
      <c r="AH27" s="1117"/>
      <c r="AI27" s="1118"/>
      <c r="AJ27" s="39"/>
    </row>
    <row r="28" spans="2:36" s="8" customFormat="1" x14ac:dyDescent="0.2">
      <c r="B28" s="1126"/>
      <c r="C28" s="1129"/>
      <c r="D28" s="1131"/>
      <c r="E28" s="1121"/>
      <c r="F28" s="82"/>
      <c r="G28" s="1117"/>
      <c r="H28" s="1131"/>
      <c r="I28" s="1117"/>
      <c r="J28" s="1117"/>
      <c r="K28" s="1117"/>
      <c r="L28" s="1025"/>
      <c r="M28" s="1025"/>
      <c r="N28" s="39"/>
      <c r="O28" s="39"/>
      <c r="P28" s="39"/>
      <c r="Q28" s="40" t="s">
        <v>1943</v>
      </c>
      <c r="R28" s="480">
        <v>5.5555555555555552E-2</v>
      </c>
      <c r="S28" s="39"/>
      <c r="T28" s="39"/>
      <c r="U28" s="39"/>
      <c r="V28" s="39"/>
      <c r="W28" s="1025"/>
      <c r="X28" s="39"/>
      <c r="Y28" s="39"/>
      <c r="Z28" s="1036"/>
      <c r="AA28" s="1025"/>
      <c r="AB28" s="1025"/>
      <c r="AC28" s="1036"/>
      <c r="AD28" s="1123"/>
      <c r="AE28" s="1123"/>
      <c r="AF28" s="39"/>
      <c r="AG28" s="39"/>
      <c r="AH28" s="1117"/>
      <c r="AI28" s="1118"/>
      <c r="AJ28" s="39"/>
    </row>
    <row r="29" spans="2:36" s="8" customFormat="1" x14ac:dyDescent="0.2">
      <c r="B29" s="1126"/>
      <c r="C29" s="1129"/>
      <c r="D29" s="1131"/>
      <c r="E29" s="1121"/>
      <c r="F29" s="82"/>
      <c r="G29" s="1117"/>
      <c r="H29" s="1131"/>
      <c r="I29" s="1117"/>
      <c r="J29" s="1117"/>
      <c r="K29" s="1117"/>
      <c r="L29" s="1025"/>
      <c r="M29" s="1025"/>
      <c r="N29" s="39"/>
      <c r="O29" s="39"/>
      <c r="P29" s="39"/>
      <c r="Q29" s="40" t="s">
        <v>1944</v>
      </c>
      <c r="R29" s="480">
        <v>5.5555555555555552E-2</v>
      </c>
      <c r="S29" s="39"/>
      <c r="T29" s="39"/>
      <c r="U29" s="39"/>
      <c r="V29" s="39"/>
      <c r="W29" s="1025"/>
      <c r="X29" s="39"/>
      <c r="Y29" s="39"/>
      <c r="Z29" s="1036"/>
      <c r="AA29" s="1025"/>
      <c r="AB29" s="1025"/>
      <c r="AC29" s="1036"/>
      <c r="AD29" s="1123"/>
      <c r="AE29" s="1123"/>
      <c r="AF29" s="39"/>
      <c r="AG29" s="39"/>
      <c r="AH29" s="1117"/>
      <c r="AI29" s="1118"/>
      <c r="AJ29" s="39"/>
    </row>
    <row r="30" spans="2:36" s="8" customFormat="1" x14ac:dyDescent="0.2">
      <c r="B30" s="1126"/>
      <c r="C30" s="1129"/>
      <c r="D30" s="1131"/>
      <c r="E30" s="1121"/>
      <c r="F30" s="82"/>
      <c r="G30" s="1117"/>
      <c r="H30" s="1131"/>
      <c r="I30" s="1117"/>
      <c r="J30" s="1117"/>
      <c r="K30" s="1117"/>
      <c r="L30" s="1025"/>
      <c r="M30" s="1025"/>
      <c r="N30" s="39"/>
      <c r="O30" s="39"/>
      <c r="P30" s="39"/>
      <c r="Q30" s="40" t="s">
        <v>1945</v>
      </c>
      <c r="R30" s="480">
        <v>5.5555555555555552E-2</v>
      </c>
      <c r="S30" s="39"/>
      <c r="T30" s="39"/>
      <c r="U30" s="39"/>
      <c r="V30" s="39"/>
      <c r="W30" s="1025"/>
      <c r="X30" s="39"/>
      <c r="Y30" s="39"/>
      <c r="Z30" s="1036"/>
      <c r="AA30" s="1025"/>
      <c r="AB30" s="1025"/>
      <c r="AC30" s="1036"/>
      <c r="AD30" s="1123"/>
      <c r="AE30" s="1123"/>
      <c r="AF30" s="39"/>
      <c r="AG30" s="39"/>
      <c r="AH30" s="1117"/>
      <c r="AI30" s="1118"/>
      <c r="AJ30" s="39"/>
    </row>
    <row r="31" spans="2:36" s="8" customFormat="1" x14ac:dyDescent="0.2">
      <c r="B31" s="1126"/>
      <c r="C31" s="1129"/>
      <c r="D31" s="1131"/>
      <c r="E31" s="1121"/>
      <c r="F31" s="82"/>
      <c r="G31" s="1117"/>
      <c r="H31" s="1131"/>
      <c r="I31" s="1117"/>
      <c r="J31" s="1117"/>
      <c r="K31" s="1117"/>
      <c r="L31" s="1025"/>
      <c r="M31" s="1025"/>
      <c r="N31" s="39"/>
      <c r="O31" s="39"/>
      <c r="P31" s="39"/>
      <c r="Q31" s="40" t="s">
        <v>1946</v>
      </c>
      <c r="R31" s="480">
        <v>5.5555555555555552E-2</v>
      </c>
      <c r="S31" s="39"/>
      <c r="T31" s="39"/>
      <c r="U31" s="39"/>
      <c r="V31" s="39"/>
      <c r="W31" s="1025"/>
      <c r="X31" s="39"/>
      <c r="Y31" s="39"/>
      <c r="Z31" s="1036"/>
      <c r="AA31" s="1025"/>
      <c r="AB31" s="1025"/>
      <c r="AC31" s="1036"/>
      <c r="AD31" s="1123"/>
      <c r="AE31" s="1123"/>
      <c r="AF31" s="39"/>
      <c r="AG31" s="39"/>
      <c r="AH31" s="1117"/>
      <c r="AI31" s="1118"/>
      <c r="AJ31" s="39"/>
    </row>
    <row r="32" spans="2:36" s="8" customFormat="1" x14ac:dyDescent="0.2">
      <c r="B32" s="1126"/>
      <c r="C32" s="1129"/>
      <c r="D32" s="1131"/>
      <c r="E32" s="1121"/>
      <c r="F32" s="82"/>
      <c r="G32" s="1117"/>
      <c r="H32" s="1131"/>
      <c r="I32" s="1117"/>
      <c r="J32" s="1117"/>
      <c r="K32" s="1117"/>
      <c r="L32" s="1025"/>
      <c r="M32" s="1025"/>
      <c r="N32" s="39"/>
      <c r="O32" s="39"/>
      <c r="P32" s="39"/>
      <c r="Q32" s="40" t="s">
        <v>1947</v>
      </c>
      <c r="R32" s="480">
        <v>5.5555555555555552E-2</v>
      </c>
      <c r="S32" s="39"/>
      <c r="T32" s="39"/>
      <c r="U32" s="39"/>
      <c r="V32" s="39"/>
      <c r="W32" s="1025"/>
      <c r="X32" s="39"/>
      <c r="Y32" s="39"/>
      <c r="Z32" s="1036"/>
      <c r="AA32" s="1025"/>
      <c r="AB32" s="1025"/>
      <c r="AC32" s="1036"/>
      <c r="AD32" s="1123"/>
      <c r="AE32" s="1123"/>
      <c r="AF32" s="39"/>
      <c r="AG32" s="39"/>
      <c r="AH32" s="1117"/>
      <c r="AI32" s="1118"/>
      <c r="AJ32" s="39"/>
    </row>
    <row r="33" spans="2:36" s="8" customFormat="1" x14ac:dyDescent="0.2">
      <c r="B33" s="1126"/>
      <c r="C33" s="1129"/>
      <c r="D33" s="1131"/>
      <c r="E33" s="1121"/>
      <c r="F33" s="82"/>
      <c r="G33" s="1117"/>
      <c r="H33" s="1131"/>
      <c r="I33" s="1117"/>
      <c r="J33" s="1117"/>
      <c r="K33" s="1117"/>
      <c r="L33" s="1025"/>
      <c r="M33" s="1025"/>
      <c r="N33" s="39"/>
      <c r="O33" s="39"/>
      <c r="P33" s="39"/>
      <c r="Q33" s="40" t="s">
        <v>1948</v>
      </c>
      <c r="R33" s="480">
        <v>5.5555555555555552E-2</v>
      </c>
      <c r="S33" s="39"/>
      <c r="T33" s="39"/>
      <c r="U33" s="39"/>
      <c r="V33" s="39"/>
      <c r="W33" s="1025"/>
      <c r="X33" s="39"/>
      <c r="Y33" s="39"/>
      <c r="Z33" s="1036"/>
      <c r="AA33" s="1025"/>
      <c r="AB33" s="1025"/>
      <c r="AC33" s="1036"/>
      <c r="AD33" s="1123"/>
      <c r="AE33" s="1123"/>
      <c r="AF33" s="39"/>
      <c r="AG33" s="39"/>
      <c r="AH33" s="1117"/>
      <c r="AI33" s="1118"/>
      <c r="AJ33" s="39"/>
    </row>
    <row r="34" spans="2:36" s="8" customFormat="1" x14ac:dyDescent="0.2">
      <c r="B34" s="1126"/>
      <c r="C34" s="1129"/>
      <c r="D34" s="1131"/>
      <c r="E34" s="1121"/>
      <c r="F34" s="82"/>
      <c r="G34" s="1117"/>
      <c r="H34" s="1131"/>
      <c r="I34" s="1117"/>
      <c r="J34" s="1117"/>
      <c r="K34" s="1117"/>
      <c r="L34" s="1025"/>
      <c r="M34" s="1025"/>
      <c r="N34" s="39"/>
      <c r="O34" s="39"/>
      <c r="P34" s="39"/>
      <c r="Q34" s="40" t="s">
        <v>1949</v>
      </c>
      <c r="R34" s="480">
        <v>5.5555555555555552E-2</v>
      </c>
      <c r="S34" s="39"/>
      <c r="T34" s="39"/>
      <c r="U34" s="39"/>
      <c r="V34" s="39"/>
      <c r="W34" s="1025"/>
      <c r="X34" s="39"/>
      <c r="Y34" s="39"/>
      <c r="Z34" s="1036"/>
      <c r="AA34" s="1025"/>
      <c r="AB34" s="1025"/>
      <c r="AC34" s="1036"/>
      <c r="AD34" s="1123"/>
      <c r="AE34" s="1123"/>
      <c r="AF34" s="39"/>
      <c r="AG34" s="39"/>
      <c r="AH34" s="1117"/>
      <c r="AI34" s="1118"/>
      <c r="AJ34" s="39"/>
    </row>
    <row r="35" spans="2:36" s="8" customFormat="1" x14ac:dyDescent="0.2">
      <c r="B35" s="1127"/>
      <c r="C35" s="1130"/>
      <c r="D35" s="1131"/>
      <c r="E35" s="1120"/>
      <c r="F35" s="82"/>
      <c r="G35" s="1108"/>
      <c r="H35" s="1087"/>
      <c r="I35" s="1108"/>
      <c r="J35" s="1108"/>
      <c r="K35" s="1108"/>
      <c r="L35" s="1024"/>
      <c r="M35" s="1024"/>
      <c r="N35" s="39"/>
      <c r="O35" s="39"/>
      <c r="P35" s="39"/>
      <c r="Q35" s="40" t="s">
        <v>1950</v>
      </c>
      <c r="R35" s="480">
        <v>5.5555555555555552E-2</v>
      </c>
      <c r="S35" s="39"/>
      <c r="T35" s="39"/>
      <c r="U35" s="39"/>
      <c r="V35" s="39"/>
      <c r="W35" s="1024"/>
      <c r="X35" s="39"/>
      <c r="Y35" s="39"/>
      <c r="Z35" s="1036"/>
      <c r="AA35" s="1025"/>
      <c r="AB35" s="1024"/>
      <c r="AC35" s="1037"/>
      <c r="AD35" s="1124"/>
      <c r="AE35" s="1124"/>
      <c r="AF35" s="39"/>
      <c r="AG35" s="39"/>
      <c r="AH35" s="1108"/>
      <c r="AI35" s="1118"/>
      <c r="AJ35" s="39"/>
    </row>
    <row r="36" spans="2:36" s="8" customFormat="1" ht="38.25" x14ac:dyDescent="0.2">
      <c r="B36" s="1125" t="s">
        <v>267</v>
      </c>
      <c r="C36" s="1128" t="s">
        <v>299</v>
      </c>
      <c r="D36" s="1087"/>
      <c r="E36" s="1119"/>
      <c r="F36" s="82"/>
      <c r="G36" s="1107" t="s">
        <v>298</v>
      </c>
      <c r="H36" s="1086">
        <v>0.15</v>
      </c>
      <c r="I36" s="1107" t="s">
        <v>21</v>
      </c>
      <c r="J36" s="1107">
        <v>3</v>
      </c>
      <c r="K36" s="1107">
        <v>3</v>
      </c>
      <c r="L36" s="1023" t="s">
        <v>581</v>
      </c>
      <c r="M36" s="1023">
        <v>3</v>
      </c>
      <c r="N36" s="39"/>
      <c r="O36" s="39"/>
      <c r="P36" s="39"/>
      <c r="Q36" s="95" t="s">
        <v>1951</v>
      </c>
      <c r="R36" s="481">
        <v>0.33</v>
      </c>
      <c r="S36" s="39"/>
      <c r="T36" s="39"/>
      <c r="U36" s="39"/>
      <c r="V36" s="39"/>
      <c r="W36" s="1023" t="s">
        <v>1198</v>
      </c>
      <c r="X36" s="39"/>
      <c r="Y36" s="39"/>
      <c r="Z36" s="1036"/>
      <c r="AA36" s="1025"/>
      <c r="AB36" s="1040" t="s">
        <v>1931</v>
      </c>
      <c r="AC36" s="1135" t="s">
        <v>1932</v>
      </c>
      <c r="AD36" s="1122">
        <v>100000000</v>
      </c>
      <c r="AE36" s="1122">
        <v>100000000</v>
      </c>
      <c r="AF36" s="39"/>
      <c r="AG36" s="39"/>
      <c r="AH36" s="1107" t="s">
        <v>281</v>
      </c>
      <c r="AI36" s="1035" t="s">
        <v>1903</v>
      </c>
      <c r="AJ36" s="39"/>
    </row>
    <row r="37" spans="2:36" s="8" customFormat="1" ht="25.5" x14ac:dyDescent="0.2">
      <c r="B37" s="1126"/>
      <c r="C37" s="1129"/>
      <c r="D37" s="458"/>
      <c r="E37" s="1121"/>
      <c r="F37" s="82"/>
      <c r="G37" s="1117"/>
      <c r="H37" s="1131"/>
      <c r="I37" s="1117"/>
      <c r="J37" s="1117"/>
      <c r="K37" s="1117"/>
      <c r="L37" s="1025"/>
      <c r="M37" s="1025"/>
      <c r="N37" s="39"/>
      <c r="O37" s="39"/>
      <c r="P37" s="39"/>
      <c r="Q37" s="40" t="s">
        <v>1952</v>
      </c>
      <c r="R37" s="219">
        <v>0.45</v>
      </c>
      <c r="S37" s="39"/>
      <c r="T37" s="39"/>
      <c r="U37" s="39"/>
      <c r="V37" s="39"/>
      <c r="W37" s="1025"/>
      <c r="X37" s="39"/>
      <c r="Y37" s="39"/>
      <c r="Z37" s="1036"/>
      <c r="AA37" s="1025"/>
      <c r="AB37" s="1025"/>
      <c r="AC37" s="1036"/>
      <c r="AD37" s="1123"/>
      <c r="AE37" s="1123"/>
      <c r="AF37" s="39"/>
      <c r="AG37" s="39"/>
      <c r="AH37" s="1117"/>
      <c r="AI37" s="1036"/>
      <c r="AJ37" s="39"/>
    </row>
    <row r="38" spans="2:36" s="8" customFormat="1" ht="25.5" x14ac:dyDescent="0.2">
      <c r="B38" s="1126"/>
      <c r="C38" s="1129"/>
      <c r="D38" s="458"/>
      <c r="E38" s="1121"/>
      <c r="F38" s="82"/>
      <c r="G38" s="1117"/>
      <c r="H38" s="1131"/>
      <c r="I38" s="1117"/>
      <c r="J38" s="1117"/>
      <c r="K38" s="1117"/>
      <c r="L38" s="1025"/>
      <c r="M38" s="1025"/>
      <c r="N38" s="39"/>
      <c r="O38" s="39"/>
      <c r="P38" s="39"/>
      <c r="Q38" s="40" t="s">
        <v>1953</v>
      </c>
      <c r="R38" s="219">
        <v>0.45</v>
      </c>
      <c r="S38" s="39"/>
      <c r="T38" s="39"/>
      <c r="U38" s="39"/>
      <c r="V38" s="39"/>
      <c r="W38" s="1025"/>
      <c r="X38" s="39"/>
      <c r="Y38" s="39"/>
      <c r="Z38" s="1036"/>
      <c r="AA38" s="1025"/>
      <c r="AB38" s="1025"/>
      <c r="AC38" s="1036"/>
      <c r="AD38" s="1123"/>
      <c r="AE38" s="1123"/>
      <c r="AF38" s="39"/>
      <c r="AG38" s="39"/>
      <c r="AH38" s="1117"/>
      <c r="AI38" s="1036"/>
      <c r="AJ38" s="39"/>
    </row>
    <row r="39" spans="2:36" s="8" customFormat="1" x14ac:dyDescent="0.2">
      <c r="B39" s="1126"/>
      <c r="C39" s="1129"/>
      <c r="D39" s="458"/>
      <c r="E39" s="1121"/>
      <c r="F39" s="82"/>
      <c r="G39" s="1117"/>
      <c r="H39" s="1131"/>
      <c r="I39" s="1117"/>
      <c r="J39" s="1117"/>
      <c r="K39" s="1117"/>
      <c r="L39" s="1025"/>
      <c r="M39" s="1025"/>
      <c r="N39" s="39"/>
      <c r="O39" s="39"/>
      <c r="P39" s="39"/>
      <c r="Q39" s="40" t="s">
        <v>1954</v>
      </c>
      <c r="R39" s="219">
        <v>0.1</v>
      </c>
      <c r="S39" s="39"/>
      <c r="T39" s="39"/>
      <c r="U39" s="39"/>
      <c r="V39" s="39"/>
      <c r="W39" s="1025"/>
      <c r="X39" s="39"/>
      <c r="Y39" s="39"/>
      <c r="Z39" s="1036"/>
      <c r="AA39" s="1025"/>
      <c r="AB39" s="1025"/>
      <c r="AC39" s="1036"/>
      <c r="AD39" s="1123"/>
      <c r="AE39" s="1123"/>
      <c r="AF39" s="39"/>
      <c r="AG39" s="39"/>
      <c r="AH39" s="1117"/>
      <c r="AI39" s="1036"/>
      <c r="AJ39" s="39"/>
    </row>
    <row r="40" spans="2:36" s="8" customFormat="1" ht="38.25" x14ac:dyDescent="0.2">
      <c r="B40" s="1126"/>
      <c r="C40" s="1129"/>
      <c r="D40" s="458"/>
      <c r="E40" s="1121"/>
      <c r="F40" s="82"/>
      <c r="G40" s="1117"/>
      <c r="H40" s="1131"/>
      <c r="I40" s="1117"/>
      <c r="J40" s="1117"/>
      <c r="K40" s="1117"/>
      <c r="L40" s="1025"/>
      <c r="M40" s="1025"/>
      <c r="N40" s="39"/>
      <c r="O40" s="39"/>
      <c r="P40" s="39"/>
      <c r="Q40" s="95" t="s">
        <v>1955</v>
      </c>
      <c r="R40" s="481">
        <v>0.33</v>
      </c>
      <c r="S40" s="39"/>
      <c r="T40" s="39"/>
      <c r="U40" s="39"/>
      <c r="V40" s="39"/>
      <c r="W40" s="1025"/>
      <c r="X40" s="39"/>
      <c r="Y40" s="39"/>
      <c r="Z40" s="1036"/>
      <c r="AA40" s="1025"/>
      <c r="AB40" s="1025"/>
      <c r="AC40" s="1036"/>
      <c r="AD40" s="1123"/>
      <c r="AE40" s="1123"/>
      <c r="AF40" s="39"/>
      <c r="AG40" s="39"/>
      <c r="AH40" s="1117"/>
      <c r="AI40" s="1036"/>
      <c r="AJ40" s="39"/>
    </row>
    <row r="41" spans="2:36" s="8" customFormat="1" ht="25.5" x14ac:dyDescent="0.2">
      <c r="B41" s="1126"/>
      <c r="C41" s="1129"/>
      <c r="D41" s="458"/>
      <c r="E41" s="1121"/>
      <c r="F41" s="82"/>
      <c r="G41" s="1117"/>
      <c r="H41" s="1131"/>
      <c r="I41" s="1117"/>
      <c r="J41" s="1117"/>
      <c r="K41" s="1117"/>
      <c r="L41" s="1025"/>
      <c r="M41" s="1025"/>
      <c r="N41" s="39"/>
      <c r="O41" s="39"/>
      <c r="P41" s="39"/>
      <c r="Q41" s="40" t="s">
        <v>1956</v>
      </c>
      <c r="R41" s="219">
        <v>0.4</v>
      </c>
      <c r="S41" s="39"/>
      <c r="T41" s="39"/>
      <c r="U41" s="39"/>
      <c r="V41" s="39"/>
      <c r="W41" s="1025"/>
      <c r="X41" s="39"/>
      <c r="Y41" s="39"/>
      <c r="Z41" s="1036"/>
      <c r="AA41" s="1025"/>
      <c r="AB41" s="1025"/>
      <c r="AC41" s="1036"/>
      <c r="AD41" s="1123"/>
      <c r="AE41" s="1123"/>
      <c r="AF41" s="39"/>
      <c r="AG41" s="39"/>
      <c r="AH41" s="1117"/>
      <c r="AI41" s="1036"/>
      <c r="AJ41" s="39"/>
    </row>
    <row r="42" spans="2:36" s="8" customFormat="1" ht="38.25" x14ac:dyDescent="0.2">
      <c r="B42" s="1126"/>
      <c r="C42" s="1129"/>
      <c r="D42" s="458"/>
      <c r="E42" s="1121"/>
      <c r="F42" s="82"/>
      <c r="G42" s="1117"/>
      <c r="H42" s="1131"/>
      <c r="I42" s="1117"/>
      <c r="J42" s="1117"/>
      <c r="K42" s="1117"/>
      <c r="L42" s="1025"/>
      <c r="M42" s="1025"/>
      <c r="N42" s="39"/>
      <c r="O42" s="39"/>
      <c r="P42" s="39"/>
      <c r="Q42" s="40" t="s">
        <v>1957</v>
      </c>
      <c r="R42" s="219">
        <v>0.6</v>
      </c>
      <c r="S42" s="39"/>
      <c r="T42" s="39"/>
      <c r="U42" s="39"/>
      <c r="V42" s="39"/>
      <c r="W42" s="1025"/>
      <c r="X42" s="39"/>
      <c r="Y42" s="39"/>
      <c r="Z42" s="1036"/>
      <c r="AA42" s="1025"/>
      <c r="AB42" s="1025"/>
      <c r="AC42" s="1036"/>
      <c r="AD42" s="1123"/>
      <c r="AE42" s="1123"/>
      <c r="AF42" s="39"/>
      <c r="AG42" s="39"/>
      <c r="AH42" s="1117"/>
      <c r="AI42" s="1036"/>
      <c r="AJ42" s="39"/>
    </row>
    <row r="43" spans="2:36" s="8" customFormat="1" ht="38.25" x14ac:dyDescent="0.2">
      <c r="B43" s="1126"/>
      <c r="C43" s="1129"/>
      <c r="D43" s="458"/>
      <c r="E43" s="1121"/>
      <c r="F43" s="82"/>
      <c r="G43" s="1117"/>
      <c r="H43" s="1131"/>
      <c r="I43" s="1117"/>
      <c r="J43" s="1117"/>
      <c r="K43" s="1117"/>
      <c r="L43" s="1025"/>
      <c r="M43" s="1025"/>
      <c r="N43" s="39"/>
      <c r="O43" s="39"/>
      <c r="P43" s="39"/>
      <c r="Q43" s="95" t="s">
        <v>1958</v>
      </c>
      <c r="R43" s="481">
        <v>0.34</v>
      </c>
      <c r="S43" s="39"/>
      <c r="T43" s="39"/>
      <c r="U43" s="39"/>
      <c r="V43" s="39"/>
      <c r="W43" s="1025"/>
      <c r="X43" s="39"/>
      <c r="Y43" s="39"/>
      <c r="Z43" s="1036"/>
      <c r="AA43" s="1025"/>
      <c r="AB43" s="1025"/>
      <c r="AC43" s="1036"/>
      <c r="AD43" s="1123"/>
      <c r="AE43" s="1123"/>
      <c r="AF43" s="39"/>
      <c r="AG43" s="39"/>
      <c r="AH43" s="1117"/>
      <c r="AI43" s="1036"/>
      <c r="AJ43" s="39"/>
    </row>
    <row r="44" spans="2:36" s="8" customFormat="1" ht="25.5" x14ac:dyDescent="0.2">
      <c r="B44" s="1126"/>
      <c r="C44" s="1129"/>
      <c r="D44" s="458"/>
      <c r="E44" s="1121"/>
      <c r="F44" s="82"/>
      <c r="G44" s="1117"/>
      <c r="H44" s="1131"/>
      <c r="I44" s="1117"/>
      <c r="J44" s="1117"/>
      <c r="K44" s="1117"/>
      <c r="L44" s="1025"/>
      <c r="M44" s="1025"/>
      <c r="N44" s="39"/>
      <c r="O44" s="39"/>
      <c r="P44" s="39"/>
      <c r="Q44" s="40" t="s">
        <v>1959</v>
      </c>
      <c r="R44" s="219">
        <v>0.6</v>
      </c>
      <c r="S44" s="39"/>
      <c r="T44" s="39"/>
      <c r="U44" s="39"/>
      <c r="V44" s="39"/>
      <c r="W44" s="1025"/>
      <c r="X44" s="39"/>
      <c r="Y44" s="39"/>
      <c r="Z44" s="1036"/>
      <c r="AA44" s="1025"/>
      <c r="AB44" s="1025"/>
      <c r="AC44" s="1036"/>
      <c r="AD44" s="1123"/>
      <c r="AE44" s="1123"/>
      <c r="AF44" s="39"/>
      <c r="AG44" s="39"/>
      <c r="AH44" s="1117"/>
      <c r="AI44" s="1036"/>
      <c r="AJ44" s="39"/>
    </row>
    <row r="45" spans="2:36" s="8" customFormat="1" x14ac:dyDescent="0.2">
      <c r="B45" s="1126"/>
      <c r="C45" s="1129"/>
      <c r="D45" s="458"/>
      <c r="E45" s="1121"/>
      <c r="F45" s="82"/>
      <c r="G45" s="1117"/>
      <c r="H45" s="1131"/>
      <c r="I45" s="1117"/>
      <c r="J45" s="1117"/>
      <c r="K45" s="1117"/>
      <c r="L45" s="1025"/>
      <c r="M45" s="1025"/>
      <c r="N45" s="39"/>
      <c r="O45" s="39"/>
      <c r="P45" s="39"/>
      <c r="Q45" s="40" t="s">
        <v>1960</v>
      </c>
      <c r="R45" s="219">
        <v>0.2</v>
      </c>
      <c r="S45" s="39"/>
      <c r="T45" s="39"/>
      <c r="U45" s="39"/>
      <c r="V45" s="39"/>
      <c r="W45" s="1025"/>
      <c r="X45" s="39"/>
      <c r="Y45" s="39"/>
      <c r="Z45" s="1036"/>
      <c r="AA45" s="1025"/>
      <c r="AB45" s="1025"/>
      <c r="AC45" s="1036"/>
      <c r="AD45" s="1123"/>
      <c r="AE45" s="1123"/>
      <c r="AF45" s="39"/>
      <c r="AG45" s="39"/>
      <c r="AH45" s="1117"/>
      <c r="AI45" s="1036"/>
      <c r="AJ45" s="39"/>
    </row>
    <row r="46" spans="2:36" s="8" customFormat="1" ht="25.5" x14ac:dyDescent="0.2">
      <c r="B46" s="1127"/>
      <c r="C46" s="1130"/>
      <c r="D46" s="458"/>
      <c r="E46" s="1120"/>
      <c r="F46" s="82"/>
      <c r="G46" s="1108"/>
      <c r="H46" s="1087"/>
      <c r="I46" s="1108"/>
      <c r="J46" s="1108"/>
      <c r="K46" s="1108"/>
      <c r="L46" s="1024"/>
      <c r="M46" s="1024"/>
      <c r="N46" s="39"/>
      <c r="O46" s="39"/>
      <c r="P46" s="39"/>
      <c r="Q46" s="40" t="s">
        <v>1961</v>
      </c>
      <c r="R46" s="219">
        <v>0.2</v>
      </c>
      <c r="S46" s="39"/>
      <c r="T46" s="39"/>
      <c r="U46" s="39"/>
      <c r="V46" s="39"/>
      <c r="W46" s="1024"/>
      <c r="X46" s="39"/>
      <c r="Y46" s="39"/>
      <c r="Z46" s="1037"/>
      <c r="AA46" s="1024"/>
      <c r="AB46" s="1024"/>
      <c r="AC46" s="1037"/>
      <c r="AD46" s="1124"/>
      <c r="AE46" s="1124"/>
      <c r="AF46" s="39"/>
      <c r="AG46" s="39"/>
      <c r="AH46" s="1117"/>
      <c r="AI46" s="1036"/>
      <c r="AJ46" s="39"/>
    </row>
    <row r="47" spans="2:36" s="8" customFormat="1" ht="38.25" x14ac:dyDescent="0.2">
      <c r="B47" s="380" t="s">
        <v>267</v>
      </c>
      <c r="C47" s="95" t="s">
        <v>287</v>
      </c>
      <c r="D47" s="1086">
        <v>0.3</v>
      </c>
      <c r="E47" s="82"/>
      <c r="F47" s="82"/>
      <c r="G47" s="459" t="s">
        <v>297</v>
      </c>
      <c r="H47" s="88">
        <v>0.1</v>
      </c>
      <c r="I47" s="460" t="s">
        <v>21</v>
      </c>
      <c r="J47" s="460">
        <v>4</v>
      </c>
      <c r="K47" s="460">
        <v>3</v>
      </c>
      <c r="L47" s="462" t="s">
        <v>581</v>
      </c>
      <c r="M47" s="462">
        <v>0</v>
      </c>
      <c r="N47" s="39"/>
      <c r="O47" s="39"/>
      <c r="P47" s="39"/>
      <c r="Q47" s="40" t="s">
        <v>1962</v>
      </c>
      <c r="R47" s="219">
        <v>1</v>
      </c>
      <c r="S47" s="39"/>
      <c r="T47" s="39"/>
      <c r="U47" s="39"/>
      <c r="V47" s="39"/>
      <c r="W47" s="462" t="s">
        <v>1900</v>
      </c>
      <c r="X47" s="39"/>
      <c r="Y47" s="39"/>
      <c r="Z47" s="1035" t="s">
        <v>1963</v>
      </c>
      <c r="AA47" s="1035" t="s">
        <v>1964</v>
      </c>
      <c r="AB47" s="39"/>
      <c r="AC47" s="39"/>
      <c r="AD47" s="478"/>
      <c r="AE47" s="478"/>
      <c r="AF47" s="39"/>
      <c r="AG47" s="39"/>
      <c r="AH47" s="456" t="s">
        <v>281</v>
      </c>
      <c r="AI47" s="457" t="s">
        <v>1903</v>
      </c>
      <c r="AJ47" s="39"/>
    </row>
    <row r="48" spans="2:36" s="8" customFormat="1" ht="51" x14ac:dyDescent="0.2">
      <c r="B48" s="380" t="s">
        <v>267</v>
      </c>
      <c r="C48" s="95" t="s">
        <v>287</v>
      </c>
      <c r="D48" s="1131"/>
      <c r="E48" s="82"/>
      <c r="F48" s="82"/>
      <c r="G48" s="459" t="s">
        <v>296</v>
      </c>
      <c r="H48" s="88">
        <v>0.1</v>
      </c>
      <c r="I48" s="460" t="s">
        <v>21</v>
      </c>
      <c r="J48" s="460">
        <v>4</v>
      </c>
      <c r="K48" s="460">
        <v>3</v>
      </c>
      <c r="L48" s="462" t="s">
        <v>581</v>
      </c>
      <c r="M48" s="462">
        <v>1</v>
      </c>
      <c r="N48" s="39"/>
      <c r="O48" s="39"/>
      <c r="P48" s="39"/>
      <c r="Q48" s="40" t="s">
        <v>1965</v>
      </c>
      <c r="R48" s="219">
        <v>1</v>
      </c>
      <c r="S48" s="39"/>
      <c r="T48" s="39"/>
      <c r="U48" s="39"/>
      <c r="V48" s="39"/>
      <c r="W48" s="462" t="s">
        <v>1198</v>
      </c>
      <c r="X48" s="39"/>
      <c r="Y48" s="39"/>
      <c r="Z48" s="1036"/>
      <c r="AA48" s="1036"/>
      <c r="AB48" s="104" t="s">
        <v>1966</v>
      </c>
      <c r="AC48" s="101" t="s">
        <v>1967</v>
      </c>
      <c r="AD48" s="478">
        <v>0</v>
      </c>
      <c r="AE48" s="478">
        <v>109748959.31</v>
      </c>
      <c r="AF48" s="39"/>
      <c r="AG48" s="39"/>
      <c r="AH48" s="456" t="s">
        <v>281</v>
      </c>
      <c r="AI48" s="1035" t="s">
        <v>1903</v>
      </c>
      <c r="AJ48" s="39"/>
    </row>
    <row r="49" spans="2:36" s="8" customFormat="1" ht="63.75" x14ac:dyDescent="0.2">
      <c r="B49" s="380" t="s">
        <v>267</v>
      </c>
      <c r="C49" s="95" t="s">
        <v>287</v>
      </c>
      <c r="D49" s="1131"/>
      <c r="E49" s="82"/>
      <c r="F49" s="82"/>
      <c r="G49" s="459" t="s">
        <v>295</v>
      </c>
      <c r="H49" s="88">
        <v>0.1</v>
      </c>
      <c r="I49" s="460" t="s">
        <v>21</v>
      </c>
      <c r="J49" s="460">
        <v>2</v>
      </c>
      <c r="K49" s="460">
        <v>4</v>
      </c>
      <c r="L49" s="462" t="s">
        <v>582</v>
      </c>
      <c r="M49" s="462">
        <v>1</v>
      </c>
      <c r="N49" s="39"/>
      <c r="O49" s="39"/>
      <c r="P49" s="39"/>
      <c r="Q49" s="40" t="s">
        <v>1968</v>
      </c>
      <c r="R49" s="219">
        <v>1</v>
      </c>
      <c r="S49" s="39"/>
      <c r="T49" s="39"/>
      <c r="U49" s="39"/>
      <c r="V49" s="39"/>
      <c r="W49" s="462" t="s">
        <v>1196</v>
      </c>
      <c r="X49" s="39"/>
      <c r="Y49" s="39"/>
      <c r="Z49" s="1036"/>
      <c r="AA49" s="1036"/>
      <c r="AB49" s="104" t="s">
        <v>1969</v>
      </c>
      <c r="AC49" s="482" t="s">
        <v>1970</v>
      </c>
      <c r="AD49" s="478">
        <v>90000000</v>
      </c>
      <c r="AE49" s="478">
        <v>90000000</v>
      </c>
      <c r="AF49" s="39"/>
      <c r="AG49" s="39"/>
      <c r="AH49" s="456" t="s">
        <v>281</v>
      </c>
      <c r="AI49" s="1036"/>
      <c r="AJ49" s="39"/>
    </row>
    <row r="50" spans="2:36" s="8" customFormat="1" ht="38.25" x14ac:dyDescent="0.2">
      <c r="B50" s="380" t="s">
        <v>267</v>
      </c>
      <c r="C50" s="95" t="s">
        <v>287</v>
      </c>
      <c r="D50" s="1131"/>
      <c r="E50" s="82"/>
      <c r="F50" s="82"/>
      <c r="G50" s="459" t="s">
        <v>294</v>
      </c>
      <c r="H50" s="88">
        <v>0.05</v>
      </c>
      <c r="I50" s="460" t="s">
        <v>21</v>
      </c>
      <c r="J50" s="460">
        <v>0</v>
      </c>
      <c r="K50" s="460">
        <v>2</v>
      </c>
      <c r="L50" s="462" t="s">
        <v>582</v>
      </c>
      <c r="M50" s="462">
        <v>0</v>
      </c>
      <c r="N50" s="39"/>
      <c r="O50" s="39"/>
      <c r="P50" s="39"/>
      <c r="Q50" s="462" t="s">
        <v>617</v>
      </c>
      <c r="R50" s="219"/>
      <c r="S50" s="39"/>
      <c r="T50" s="39"/>
      <c r="U50" s="39"/>
      <c r="V50" s="39"/>
      <c r="W50" s="462" t="s">
        <v>1198</v>
      </c>
      <c r="X50" s="39"/>
      <c r="Y50" s="39"/>
      <c r="Z50" s="1036"/>
      <c r="AA50" s="1036"/>
      <c r="AB50" s="39"/>
      <c r="AC50" s="39"/>
      <c r="AD50" s="478"/>
      <c r="AE50" s="478"/>
      <c r="AF50" s="39"/>
      <c r="AG50" s="39"/>
      <c r="AH50" s="456" t="s">
        <v>281</v>
      </c>
      <c r="AI50" s="1036"/>
      <c r="AJ50" s="39"/>
    </row>
    <row r="51" spans="2:36" s="8" customFormat="1" ht="38.25" x14ac:dyDescent="0.2">
      <c r="B51" s="380" t="s">
        <v>267</v>
      </c>
      <c r="C51" s="95" t="s">
        <v>287</v>
      </c>
      <c r="D51" s="1131"/>
      <c r="E51" s="82"/>
      <c r="F51" s="82"/>
      <c r="G51" s="459" t="s">
        <v>293</v>
      </c>
      <c r="H51" s="88">
        <v>0.05</v>
      </c>
      <c r="I51" s="460" t="s">
        <v>21</v>
      </c>
      <c r="J51" s="460">
        <v>0</v>
      </c>
      <c r="K51" s="460">
        <v>4</v>
      </c>
      <c r="L51" s="462" t="s">
        <v>582</v>
      </c>
      <c r="M51" s="462">
        <v>0</v>
      </c>
      <c r="N51" s="39"/>
      <c r="O51" s="39"/>
      <c r="P51" s="39"/>
      <c r="Q51" s="462" t="s">
        <v>617</v>
      </c>
      <c r="R51" s="219"/>
      <c r="S51" s="39"/>
      <c r="T51" s="39"/>
      <c r="U51" s="39"/>
      <c r="V51" s="39"/>
      <c r="W51" s="462" t="s">
        <v>1198</v>
      </c>
      <c r="X51" s="39"/>
      <c r="Y51" s="39"/>
      <c r="Z51" s="1036"/>
      <c r="AA51" s="1036"/>
      <c r="AB51" s="39"/>
      <c r="AC51" s="39"/>
      <c r="AD51" s="478"/>
      <c r="AE51" s="478"/>
      <c r="AF51" s="39"/>
      <c r="AG51" s="39"/>
      <c r="AH51" s="456" t="s">
        <v>281</v>
      </c>
      <c r="AI51" s="1036"/>
      <c r="AJ51" s="39"/>
    </row>
    <row r="52" spans="2:36" s="8" customFormat="1" ht="25.5" x14ac:dyDescent="0.2">
      <c r="B52" s="1125" t="s">
        <v>267</v>
      </c>
      <c r="C52" s="1044" t="s">
        <v>287</v>
      </c>
      <c r="D52" s="1131"/>
      <c r="E52" s="1119"/>
      <c r="F52" s="82"/>
      <c r="G52" s="1107" t="s">
        <v>292</v>
      </c>
      <c r="H52" s="1132">
        <v>0.2</v>
      </c>
      <c r="I52" s="1107" t="s">
        <v>21</v>
      </c>
      <c r="J52" s="1107">
        <v>1</v>
      </c>
      <c r="K52" s="1107">
        <v>1</v>
      </c>
      <c r="L52" s="1023" t="s">
        <v>581</v>
      </c>
      <c r="M52" s="1023">
        <v>1</v>
      </c>
      <c r="N52" s="39"/>
      <c r="O52" s="39"/>
      <c r="P52" s="39"/>
      <c r="Q52" s="95" t="s">
        <v>1971</v>
      </c>
      <c r="R52" s="481">
        <v>0.3</v>
      </c>
      <c r="S52" s="39"/>
      <c r="T52" s="39"/>
      <c r="U52" s="39"/>
      <c r="V52" s="39"/>
      <c r="W52" s="462" t="s">
        <v>1198</v>
      </c>
      <c r="X52" s="39"/>
      <c r="Y52" s="39"/>
      <c r="Z52" s="1036"/>
      <c r="AA52" s="1036"/>
      <c r="AB52" s="1023" t="s">
        <v>1969</v>
      </c>
      <c r="AC52" s="1035" t="s">
        <v>1970</v>
      </c>
      <c r="AD52" s="1122">
        <f>1274600000-AD49</f>
        <v>1184600000</v>
      </c>
      <c r="AE52" s="1122">
        <f>1274600000-AE49</f>
        <v>1184600000</v>
      </c>
      <c r="AF52" s="39"/>
      <c r="AG52" s="39"/>
      <c r="AH52" s="1107" t="s">
        <v>281</v>
      </c>
      <c r="AI52" s="1036"/>
      <c r="AJ52" s="39"/>
    </row>
    <row r="53" spans="2:36" s="8" customFormat="1" ht="25.5" x14ac:dyDescent="0.2">
      <c r="B53" s="1126"/>
      <c r="C53" s="1045"/>
      <c r="D53" s="1131"/>
      <c r="E53" s="1121"/>
      <c r="F53" s="82"/>
      <c r="G53" s="1117"/>
      <c r="H53" s="1134"/>
      <c r="I53" s="1117"/>
      <c r="J53" s="1117"/>
      <c r="K53" s="1117"/>
      <c r="L53" s="1025"/>
      <c r="M53" s="1025"/>
      <c r="N53" s="39"/>
      <c r="O53" s="39"/>
      <c r="P53" s="39"/>
      <c r="Q53" s="40" t="s">
        <v>1972</v>
      </c>
      <c r="R53" s="219">
        <v>0.1</v>
      </c>
      <c r="S53" s="39"/>
      <c r="T53" s="39"/>
      <c r="U53" s="39"/>
      <c r="V53" s="39"/>
      <c r="W53" s="462" t="s">
        <v>1198</v>
      </c>
      <c r="X53" s="39"/>
      <c r="Y53" s="39"/>
      <c r="Z53" s="1036"/>
      <c r="AA53" s="1036"/>
      <c r="AB53" s="1025"/>
      <c r="AC53" s="1036"/>
      <c r="AD53" s="1123"/>
      <c r="AE53" s="1123"/>
      <c r="AF53" s="39"/>
      <c r="AG53" s="39"/>
      <c r="AH53" s="1117"/>
      <c r="AI53" s="1036"/>
      <c r="AJ53" s="39"/>
    </row>
    <row r="54" spans="2:36" s="8" customFormat="1" ht="25.5" x14ac:dyDescent="0.2">
      <c r="B54" s="1126"/>
      <c r="C54" s="1045"/>
      <c r="D54" s="1131"/>
      <c r="E54" s="1121"/>
      <c r="F54" s="82"/>
      <c r="G54" s="1117"/>
      <c r="H54" s="1134"/>
      <c r="I54" s="1117"/>
      <c r="J54" s="1117"/>
      <c r="K54" s="1117"/>
      <c r="L54" s="1025"/>
      <c r="M54" s="1025"/>
      <c r="N54" s="39"/>
      <c r="O54" s="39"/>
      <c r="P54" s="39"/>
      <c r="Q54" s="40" t="s">
        <v>1973</v>
      </c>
      <c r="R54" s="219">
        <v>0.1</v>
      </c>
      <c r="S54" s="39"/>
      <c r="T54" s="39"/>
      <c r="U54" s="39"/>
      <c r="V54" s="39"/>
      <c r="W54" s="462"/>
      <c r="X54" s="39"/>
      <c r="Y54" s="39"/>
      <c r="Z54" s="1036"/>
      <c r="AA54" s="1036"/>
      <c r="AB54" s="1025"/>
      <c r="AC54" s="1036"/>
      <c r="AD54" s="1123"/>
      <c r="AE54" s="1123"/>
      <c r="AF54" s="39"/>
      <c r="AG54" s="39"/>
      <c r="AH54" s="1117"/>
      <c r="AI54" s="1036"/>
      <c r="AJ54" s="39"/>
    </row>
    <row r="55" spans="2:36" s="8" customFormat="1" x14ac:dyDescent="0.2">
      <c r="B55" s="1126"/>
      <c r="C55" s="1045"/>
      <c r="D55" s="1131"/>
      <c r="E55" s="1121"/>
      <c r="F55" s="82"/>
      <c r="G55" s="1117"/>
      <c r="H55" s="1134"/>
      <c r="I55" s="1117"/>
      <c r="J55" s="1117"/>
      <c r="K55" s="1117"/>
      <c r="L55" s="1025"/>
      <c r="M55" s="1025"/>
      <c r="N55" s="39"/>
      <c r="O55" s="39"/>
      <c r="P55" s="39"/>
      <c r="Q55" s="40" t="s">
        <v>1974</v>
      </c>
      <c r="R55" s="219">
        <v>0.15</v>
      </c>
      <c r="S55" s="39"/>
      <c r="T55" s="39"/>
      <c r="U55" s="39"/>
      <c r="V55" s="39"/>
      <c r="W55" s="462" t="s">
        <v>1198</v>
      </c>
      <c r="X55" s="39"/>
      <c r="Y55" s="39"/>
      <c r="Z55" s="1036"/>
      <c r="AA55" s="1036"/>
      <c r="AB55" s="1025"/>
      <c r="AC55" s="1036"/>
      <c r="AD55" s="1123"/>
      <c r="AE55" s="1123"/>
      <c r="AF55" s="39"/>
      <c r="AG55" s="39"/>
      <c r="AH55" s="1117"/>
      <c r="AI55" s="1036"/>
      <c r="AJ55" s="39"/>
    </row>
    <row r="56" spans="2:36" s="8" customFormat="1" ht="51" x14ac:dyDescent="0.2">
      <c r="B56" s="1126"/>
      <c r="C56" s="1045"/>
      <c r="D56" s="1131"/>
      <c r="E56" s="1121"/>
      <c r="F56" s="82"/>
      <c r="G56" s="1117"/>
      <c r="H56" s="1134"/>
      <c r="I56" s="1117"/>
      <c r="J56" s="1117"/>
      <c r="K56" s="1117"/>
      <c r="L56" s="1025"/>
      <c r="M56" s="1025"/>
      <c r="N56" s="39"/>
      <c r="O56" s="39"/>
      <c r="P56" s="39"/>
      <c r="Q56" s="40" t="s">
        <v>1975</v>
      </c>
      <c r="R56" s="219">
        <v>0.05</v>
      </c>
      <c r="S56" s="39"/>
      <c r="T56" s="39"/>
      <c r="U56" s="39"/>
      <c r="V56" s="39"/>
      <c r="W56" s="462" t="s">
        <v>1198</v>
      </c>
      <c r="X56" s="39"/>
      <c r="Y56" s="39"/>
      <c r="Z56" s="1036"/>
      <c r="AA56" s="1036"/>
      <c r="AB56" s="1025"/>
      <c r="AC56" s="1036"/>
      <c r="AD56" s="1123"/>
      <c r="AE56" s="1123"/>
      <c r="AF56" s="39"/>
      <c r="AG56" s="39"/>
      <c r="AH56" s="1117"/>
      <c r="AI56" s="1036"/>
      <c r="AJ56" s="39"/>
    </row>
    <row r="57" spans="2:36" s="8" customFormat="1" ht="38.25" x14ac:dyDescent="0.2">
      <c r="B57" s="1126"/>
      <c r="C57" s="1045"/>
      <c r="D57" s="1131"/>
      <c r="E57" s="1121"/>
      <c r="F57" s="82"/>
      <c r="G57" s="1117"/>
      <c r="H57" s="1134"/>
      <c r="I57" s="1117"/>
      <c r="J57" s="1117"/>
      <c r="K57" s="1117"/>
      <c r="L57" s="1025"/>
      <c r="M57" s="1025"/>
      <c r="N57" s="39"/>
      <c r="O57" s="39"/>
      <c r="P57" s="39"/>
      <c r="Q57" s="40" t="s">
        <v>1976</v>
      </c>
      <c r="R57" s="219">
        <v>0.2</v>
      </c>
      <c r="S57" s="39"/>
      <c r="T57" s="39"/>
      <c r="U57" s="39"/>
      <c r="V57" s="39"/>
      <c r="W57" s="462" t="s">
        <v>1198</v>
      </c>
      <c r="X57" s="39"/>
      <c r="Y57" s="39"/>
      <c r="Z57" s="1036"/>
      <c r="AA57" s="1036"/>
      <c r="AB57" s="1025"/>
      <c r="AC57" s="1036"/>
      <c r="AD57" s="1123"/>
      <c r="AE57" s="1123"/>
      <c r="AF57" s="39"/>
      <c r="AG57" s="39"/>
      <c r="AH57" s="1117"/>
      <c r="AI57" s="1036"/>
      <c r="AJ57" s="39"/>
    </row>
    <row r="58" spans="2:36" s="8" customFormat="1" ht="63.75" x14ac:dyDescent="0.2">
      <c r="B58" s="1126"/>
      <c r="C58" s="1045"/>
      <c r="D58" s="1131"/>
      <c r="E58" s="1121"/>
      <c r="F58" s="82"/>
      <c r="G58" s="1117"/>
      <c r="H58" s="1134"/>
      <c r="I58" s="1117"/>
      <c r="J58" s="1117"/>
      <c r="K58" s="1117"/>
      <c r="L58" s="1025"/>
      <c r="M58" s="1025"/>
      <c r="N58" s="39"/>
      <c r="O58" s="39"/>
      <c r="P58" s="39"/>
      <c r="Q58" s="40" t="s">
        <v>1977</v>
      </c>
      <c r="R58" s="219">
        <v>0.2</v>
      </c>
      <c r="S58" s="39"/>
      <c r="T58" s="39"/>
      <c r="U58" s="39"/>
      <c r="V58" s="39"/>
      <c r="W58" s="462" t="s">
        <v>1198</v>
      </c>
      <c r="X58" s="39"/>
      <c r="Y58" s="39"/>
      <c r="Z58" s="1036"/>
      <c r="AA58" s="1036"/>
      <c r="AB58" s="483" t="s">
        <v>1978</v>
      </c>
      <c r="AC58" s="484" t="s">
        <v>1979</v>
      </c>
      <c r="AD58" s="485">
        <v>200000000</v>
      </c>
      <c r="AE58" s="485">
        <v>200000000</v>
      </c>
      <c r="AF58" s="39"/>
      <c r="AG58" s="39"/>
      <c r="AH58" s="1117"/>
      <c r="AI58" s="1036"/>
      <c r="AJ58" s="39"/>
    </row>
    <row r="59" spans="2:36" s="8" customFormat="1" ht="25.5" x14ac:dyDescent="0.2">
      <c r="B59" s="1126"/>
      <c r="C59" s="1045"/>
      <c r="D59" s="1131"/>
      <c r="E59" s="1121"/>
      <c r="F59" s="82"/>
      <c r="G59" s="1117"/>
      <c r="H59" s="1134"/>
      <c r="I59" s="1117"/>
      <c r="J59" s="1117"/>
      <c r="K59" s="1117"/>
      <c r="L59" s="1025"/>
      <c r="M59" s="1025"/>
      <c r="N59" s="39"/>
      <c r="O59" s="39"/>
      <c r="P59" s="39"/>
      <c r="Q59" s="40" t="s">
        <v>1980</v>
      </c>
      <c r="R59" s="219">
        <v>0.2</v>
      </c>
      <c r="S59" s="39"/>
      <c r="T59" s="39"/>
      <c r="U59" s="39"/>
      <c r="V59" s="39"/>
      <c r="W59" s="462" t="s">
        <v>1198</v>
      </c>
      <c r="X59" s="39"/>
      <c r="Y59" s="39"/>
      <c r="Z59" s="1036"/>
      <c r="AA59" s="1036"/>
      <c r="AB59" s="137"/>
      <c r="AC59" s="494"/>
      <c r="AD59" s="485"/>
      <c r="AE59" s="485"/>
      <c r="AF59" s="39"/>
      <c r="AG59" s="39"/>
      <c r="AH59" s="1117"/>
      <c r="AI59" s="1036"/>
      <c r="AJ59" s="39"/>
    </row>
    <row r="60" spans="2:36" s="8" customFormat="1" ht="75.75" customHeight="1" x14ac:dyDescent="0.2">
      <c r="B60" s="1126"/>
      <c r="C60" s="1045"/>
      <c r="D60" s="1131"/>
      <c r="E60" s="1121"/>
      <c r="F60" s="82"/>
      <c r="G60" s="1117"/>
      <c r="H60" s="1134"/>
      <c r="I60" s="1117"/>
      <c r="J60" s="1117"/>
      <c r="K60" s="1117"/>
      <c r="L60" s="1025"/>
      <c r="M60" s="1025"/>
      <c r="N60" s="39"/>
      <c r="O60" s="39"/>
      <c r="P60" s="39"/>
      <c r="Q60" s="95" t="s">
        <v>1981</v>
      </c>
      <c r="R60" s="481">
        <v>0.7</v>
      </c>
      <c r="S60" s="39"/>
      <c r="T60" s="39"/>
      <c r="U60" s="39"/>
      <c r="V60" s="39"/>
      <c r="W60" s="462" t="s">
        <v>1198</v>
      </c>
      <c r="X60" s="39"/>
      <c r="Y60" s="39"/>
      <c r="Z60" s="1036"/>
      <c r="AA60" s="1036"/>
      <c r="AB60" s="137"/>
      <c r="AC60" s="494"/>
      <c r="AD60" s="485"/>
      <c r="AE60" s="485"/>
      <c r="AF60" s="39"/>
      <c r="AG60" s="39"/>
      <c r="AH60" s="1117"/>
      <c r="AI60" s="1036"/>
      <c r="AJ60" s="39"/>
    </row>
    <row r="61" spans="2:36" s="8" customFormat="1" ht="63.75" x14ac:dyDescent="0.2">
      <c r="B61" s="1126"/>
      <c r="C61" s="1045"/>
      <c r="D61" s="1131"/>
      <c r="E61" s="1121"/>
      <c r="F61" s="82"/>
      <c r="G61" s="1117"/>
      <c r="H61" s="1134"/>
      <c r="I61" s="1117"/>
      <c r="J61" s="1117"/>
      <c r="K61" s="1117"/>
      <c r="L61" s="1025"/>
      <c r="M61" s="1025"/>
      <c r="N61" s="39"/>
      <c r="O61" s="39"/>
      <c r="P61" s="39"/>
      <c r="Q61" s="465" t="s">
        <v>1982</v>
      </c>
      <c r="R61" s="219">
        <v>0.25</v>
      </c>
      <c r="S61" s="39"/>
      <c r="T61" s="39"/>
      <c r="U61" s="39"/>
      <c r="V61" s="39"/>
      <c r="W61" s="462" t="s">
        <v>1198</v>
      </c>
      <c r="X61" s="39"/>
      <c r="Y61" s="39"/>
      <c r="Z61" s="1036"/>
      <c r="AA61" s="1036"/>
      <c r="AB61" s="104" t="s">
        <v>1988</v>
      </c>
      <c r="AC61" s="40" t="s">
        <v>1989</v>
      </c>
      <c r="AD61" s="478">
        <v>42098000</v>
      </c>
      <c r="AE61" s="478">
        <v>42098000</v>
      </c>
      <c r="AF61" s="39"/>
      <c r="AG61" s="39"/>
      <c r="AH61" s="1117"/>
      <c r="AI61" s="1036"/>
      <c r="AJ61" s="39"/>
    </row>
    <row r="62" spans="2:36" s="8" customFormat="1" x14ac:dyDescent="0.2">
      <c r="B62" s="1126"/>
      <c r="C62" s="1045"/>
      <c r="D62" s="1131"/>
      <c r="E62" s="1121"/>
      <c r="F62" s="82"/>
      <c r="G62" s="1117"/>
      <c r="H62" s="1134"/>
      <c r="I62" s="1117"/>
      <c r="J62" s="1117"/>
      <c r="K62" s="1117"/>
      <c r="L62" s="1025"/>
      <c r="M62" s="1025"/>
      <c r="N62" s="39"/>
      <c r="O62" s="39"/>
      <c r="P62" s="39"/>
      <c r="Q62" s="465" t="s">
        <v>1983</v>
      </c>
      <c r="R62" s="219">
        <v>0.1</v>
      </c>
      <c r="S62" s="39"/>
      <c r="T62" s="39"/>
      <c r="U62" s="39"/>
      <c r="V62" s="39"/>
      <c r="W62" s="462" t="s">
        <v>1198</v>
      </c>
      <c r="X62" s="39"/>
      <c r="Y62" s="39"/>
      <c r="Z62" s="1036"/>
      <c r="AA62" s="1036"/>
      <c r="AB62" s="137"/>
      <c r="AC62" s="494"/>
      <c r="AD62" s="485"/>
      <c r="AE62" s="485"/>
      <c r="AF62" s="39"/>
      <c r="AG62" s="39"/>
      <c r="AH62" s="1117"/>
      <c r="AI62" s="1036"/>
      <c r="AJ62" s="39"/>
    </row>
    <row r="63" spans="2:36" s="8" customFormat="1" ht="25.5" x14ac:dyDescent="0.2">
      <c r="B63" s="1126"/>
      <c r="C63" s="1045"/>
      <c r="D63" s="1131"/>
      <c r="E63" s="1121"/>
      <c r="F63" s="82"/>
      <c r="G63" s="1117"/>
      <c r="H63" s="1134"/>
      <c r="I63" s="1117"/>
      <c r="J63" s="1117"/>
      <c r="K63" s="1117"/>
      <c r="L63" s="1025"/>
      <c r="M63" s="1025"/>
      <c r="N63" s="39"/>
      <c r="O63" s="39"/>
      <c r="P63" s="39"/>
      <c r="Q63" s="465" t="s">
        <v>1984</v>
      </c>
      <c r="R63" s="219">
        <v>0.2</v>
      </c>
      <c r="S63" s="39"/>
      <c r="T63" s="39"/>
      <c r="U63" s="39"/>
      <c r="V63" s="39"/>
      <c r="W63" s="462" t="s">
        <v>1198</v>
      </c>
      <c r="X63" s="39"/>
      <c r="Y63" s="39"/>
      <c r="Z63" s="1036"/>
      <c r="AA63" s="1036"/>
      <c r="AB63" s="137"/>
      <c r="AC63" s="494"/>
      <c r="AD63" s="485"/>
      <c r="AE63" s="485"/>
      <c r="AF63" s="39"/>
      <c r="AG63" s="39"/>
      <c r="AH63" s="1117"/>
      <c r="AI63" s="1036"/>
      <c r="AJ63" s="39"/>
    </row>
    <row r="64" spans="2:36" s="8" customFormat="1" ht="51" x14ac:dyDescent="0.2">
      <c r="B64" s="1126"/>
      <c r="C64" s="1045"/>
      <c r="D64" s="1131"/>
      <c r="E64" s="1121"/>
      <c r="F64" s="82"/>
      <c r="G64" s="1117"/>
      <c r="H64" s="1134"/>
      <c r="I64" s="1117"/>
      <c r="J64" s="1117"/>
      <c r="K64" s="1117"/>
      <c r="L64" s="1025"/>
      <c r="M64" s="1025"/>
      <c r="N64" s="39"/>
      <c r="O64" s="39"/>
      <c r="P64" s="39"/>
      <c r="Q64" s="40" t="s">
        <v>1985</v>
      </c>
      <c r="R64" s="219">
        <v>0.15</v>
      </c>
      <c r="S64" s="39"/>
      <c r="T64" s="39"/>
      <c r="U64" s="39"/>
      <c r="V64" s="39"/>
      <c r="W64" s="462" t="s">
        <v>1198</v>
      </c>
      <c r="X64" s="39"/>
      <c r="Y64" s="39"/>
      <c r="Z64" s="1036"/>
      <c r="AA64" s="1036"/>
      <c r="AB64" s="483" t="s">
        <v>1986</v>
      </c>
      <c r="AC64" s="484" t="s">
        <v>2017</v>
      </c>
      <c r="AD64" s="485">
        <v>0</v>
      </c>
      <c r="AE64" s="485">
        <v>246797.26</v>
      </c>
      <c r="AF64" s="39"/>
      <c r="AG64" s="39"/>
      <c r="AH64" s="1117"/>
      <c r="AI64" s="1036"/>
      <c r="AJ64" s="39"/>
    </row>
    <row r="65" spans="2:36" s="8" customFormat="1" ht="25.5" x14ac:dyDescent="0.2">
      <c r="B65" s="1126"/>
      <c r="C65" s="1045"/>
      <c r="D65" s="1131"/>
      <c r="E65" s="1121"/>
      <c r="F65" s="82"/>
      <c r="G65" s="1117"/>
      <c r="H65" s="1134"/>
      <c r="I65" s="1117"/>
      <c r="J65" s="1117"/>
      <c r="K65" s="1117"/>
      <c r="L65" s="1025"/>
      <c r="M65" s="1025"/>
      <c r="N65" s="39"/>
      <c r="O65" s="39"/>
      <c r="P65" s="39"/>
      <c r="Q65" s="40" t="s">
        <v>1987</v>
      </c>
      <c r="R65" s="219">
        <v>0.15</v>
      </c>
      <c r="S65" s="39"/>
      <c r="T65" s="39"/>
      <c r="U65" s="39"/>
      <c r="V65" s="39"/>
      <c r="W65" s="462" t="s">
        <v>1198</v>
      </c>
      <c r="X65" s="39"/>
      <c r="Y65" s="39"/>
      <c r="Z65" s="1036"/>
      <c r="AA65" s="1036"/>
      <c r="AB65" s="137"/>
      <c r="AC65" s="494"/>
      <c r="AD65" s="485"/>
      <c r="AE65" s="485"/>
      <c r="AF65" s="39"/>
      <c r="AG65" s="39"/>
      <c r="AH65" s="1117"/>
      <c r="AI65" s="1036"/>
      <c r="AJ65" s="39"/>
    </row>
    <row r="66" spans="2:36" s="8" customFormat="1" ht="25.5" x14ac:dyDescent="0.2">
      <c r="B66" s="1127"/>
      <c r="C66" s="1046"/>
      <c r="D66" s="1131"/>
      <c r="E66" s="1120"/>
      <c r="F66" s="82"/>
      <c r="G66" s="1108"/>
      <c r="H66" s="1133"/>
      <c r="I66" s="1108"/>
      <c r="J66" s="1108"/>
      <c r="K66" s="1108"/>
      <c r="L66" s="1024"/>
      <c r="M66" s="1024"/>
      <c r="N66" s="39"/>
      <c r="O66" s="39"/>
      <c r="P66" s="39"/>
      <c r="Q66" s="323" t="s">
        <v>1990</v>
      </c>
      <c r="R66" s="219">
        <v>0.15</v>
      </c>
      <c r="S66" s="39"/>
      <c r="T66" s="39"/>
      <c r="U66" s="39"/>
      <c r="V66" s="39"/>
      <c r="W66" s="462"/>
      <c r="X66" s="39"/>
      <c r="Y66" s="39"/>
      <c r="Z66" s="1036"/>
      <c r="AA66" s="1036"/>
      <c r="AB66" s="154"/>
      <c r="AC66" s="464"/>
      <c r="AD66" s="486"/>
      <c r="AE66" s="486"/>
      <c r="AF66" s="39"/>
      <c r="AG66" s="39"/>
      <c r="AH66" s="1108"/>
      <c r="AI66" s="1036"/>
      <c r="AJ66" s="39"/>
    </row>
    <row r="67" spans="2:36" s="8" customFormat="1" ht="76.5" x14ac:dyDescent="0.2">
      <c r="B67" s="380" t="s">
        <v>267</v>
      </c>
      <c r="C67" s="95" t="s">
        <v>287</v>
      </c>
      <c r="D67" s="1131"/>
      <c r="E67" s="82"/>
      <c r="F67" s="82"/>
      <c r="G67" s="459" t="s">
        <v>291</v>
      </c>
      <c r="H67" s="487">
        <v>0.05</v>
      </c>
      <c r="I67" s="460" t="s">
        <v>21</v>
      </c>
      <c r="J67" s="460">
        <v>1</v>
      </c>
      <c r="K67" s="460">
        <v>1</v>
      </c>
      <c r="L67" s="462" t="s">
        <v>582</v>
      </c>
      <c r="M67" s="462">
        <v>1</v>
      </c>
      <c r="N67" s="39"/>
      <c r="O67" s="39"/>
      <c r="P67" s="39"/>
      <c r="Q67" s="40" t="s">
        <v>1991</v>
      </c>
      <c r="R67" s="219">
        <v>1</v>
      </c>
      <c r="S67" s="39"/>
      <c r="T67" s="39"/>
      <c r="U67" s="39"/>
      <c r="V67" s="39"/>
      <c r="W67" s="462" t="s">
        <v>1198</v>
      </c>
      <c r="X67" s="39"/>
      <c r="Y67" s="39"/>
      <c r="Z67" s="1036"/>
      <c r="AA67" s="1036"/>
      <c r="AB67" s="104" t="s">
        <v>1992</v>
      </c>
      <c r="AC67" s="101" t="s">
        <v>1993</v>
      </c>
      <c r="AD67" s="478">
        <v>0</v>
      </c>
      <c r="AE67" s="478">
        <v>32520000</v>
      </c>
      <c r="AF67" s="39"/>
      <c r="AG67" s="39"/>
      <c r="AH67" s="456" t="s">
        <v>281</v>
      </c>
      <c r="AI67" s="1036"/>
      <c r="AJ67" s="39"/>
    </row>
    <row r="68" spans="2:36" s="8" customFormat="1" ht="76.5" x14ac:dyDescent="0.2">
      <c r="B68" s="380" t="s">
        <v>267</v>
      </c>
      <c r="C68" s="95" t="s">
        <v>287</v>
      </c>
      <c r="D68" s="1131"/>
      <c r="E68" s="82"/>
      <c r="F68" s="82"/>
      <c r="G68" s="459" t="s">
        <v>290</v>
      </c>
      <c r="H68" s="487">
        <v>0.05</v>
      </c>
      <c r="I68" s="460" t="s">
        <v>21</v>
      </c>
      <c r="J68" s="460">
        <v>0</v>
      </c>
      <c r="K68" s="460">
        <v>1</v>
      </c>
      <c r="L68" s="462" t="s">
        <v>582</v>
      </c>
      <c r="M68" s="380">
        <v>1</v>
      </c>
      <c r="N68" s="39"/>
      <c r="O68" s="39"/>
      <c r="P68" s="39"/>
      <c r="Q68" s="40" t="s">
        <v>1994</v>
      </c>
      <c r="R68" s="219">
        <v>1</v>
      </c>
      <c r="S68" s="39"/>
      <c r="T68" s="39"/>
      <c r="U68" s="39"/>
      <c r="V68" s="39"/>
      <c r="W68" s="462" t="s">
        <v>1198</v>
      </c>
      <c r="X68" s="39"/>
      <c r="Y68" s="39"/>
      <c r="Z68" s="1036"/>
      <c r="AA68" s="1036"/>
      <c r="AB68" s="104" t="s">
        <v>1992</v>
      </c>
      <c r="AC68" s="101" t="s">
        <v>1993</v>
      </c>
      <c r="AD68" s="478">
        <v>0</v>
      </c>
      <c r="AE68" s="478">
        <v>20000000</v>
      </c>
      <c r="AF68" s="39"/>
      <c r="AG68" s="39"/>
      <c r="AH68" s="456" t="s">
        <v>281</v>
      </c>
      <c r="AI68" s="1036"/>
      <c r="AJ68" s="39"/>
    </row>
    <row r="69" spans="2:36" s="8" customFormat="1" ht="38.25" x14ac:dyDescent="0.2">
      <c r="B69" s="380" t="s">
        <v>267</v>
      </c>
      <c r="C69" s="95" t="s">
        <v>287</v>
      </c>
      <c r="D69" s="1131"/>
      <c r="E69" s="82"/>
      <c r="F69" s="82"/>
      <c r="G69" s="459" t="s">
        <v>289</v>
      </c>
      <c r="H69" s="487">
        <v>0.1</v>
      </c>
      <c r="I69" s="460" t="s">
        <v>21</v>
      </c>
      <c r="J69" s="460">
        <v>0</v>
      </c>
      <c r="K69" s="460">
        <v>1</v>
      </c>
      <c r="L69" s="462" t="s">
        <v>582</v>
      </c>
      <c r="M69" s="380">
        <v>1</v>
      </c>
      <c r="N69" s="39"/>
      <c r="O69" s="39"/>
      <c r="P69" s="39"/>
      <c r="Q69" s="40" t="s">
        <v>1995</v>
      </c>
      <c r="R69" s="219">
        <v>1</v>
      </c>
      <c r="S69" s="39"/>
      <c r="T69" s="39"/>
      <c r="U69" s="39"/>
      <c r="V69" s="39"/>
      <c r="W69" s="462" t="s">
        <v>1198</v>
      </c>
      <c r="X69" s="39"/>
      <c r="Y69" s="39"/>
      <c r="Z69" s="1036"/>
      <c r="AA69" s="1036"/>
      <c r="AB69" s="104" t="s">
        <v>1996</v>
      </c>
      <c r="AC69" s="40" t="s">
        <v>1997</v>
      </c>
      <c r="AD69" s="478">
        <v>52300000</v>
      </c>
      <c r="AE69" s="478">
        <v>52300000</v>
      </c>
      <c r="AF69" s="39"/>
      <c r="AG69" s="39"/>
      <c r="AH69" s="456" t="s">
        <v>281</v>
      </c>
      <c r="AI69" s="1036"/>
      <c r="AJ69" s="39"/>
    </row>
    <row r="70" spans="2:36" s="8" customFormat="1" ht="38.25" x14ac:dyDescent="0.2">
      <c r="B70" s="380" t="s">
        <v>267</v>
      </c>
      <c r="C70" s="95" t="s">
        <v>287</v>
      </c>
      <c r="D70" s="1131"/>
      <c r="E70" s="82"/>
      <c r="F70" s="82"/>
      <c r="G70" s="459" t="s">
        <v>288</v>
      </c>
      <c r="H70" s="487">
        <v>0.1</v>
      </c>
      <c r="I70" s="460" t="s">
        <v>21</v>
      </c>
      <c r="J70" s="460">
        <v>0</v>
      </c>
      <c r="K70" s="460">
        <v>1</v>
      </c>
      <c r="L70" s="462" t="s">
        <v>582</v>
      </c>
      <c r="M70" s="462">
        <v>0</v>
      </c>
      <c r="N70" s="39"/>
      <c r="O70" s="39"/>
      <c r="P70" s="39"/>
      <c r="Q70" s="39" t="s">
        <v>617</v>
      </c>
      <c r="R70" s="219">
        <v>0</v>
      </c>
      <c r="S70" s="39"/>
      <c r="T70" s="39"/>
      <c r="U70" s="39"/>
      <c r="V70" s="39"/>
      <c r="W70" s="462" t="s">
        <v>1198</v>
      </c>
      <c r="X70" s="39"/>
      <c r="Y70" s="39"/>
      <c r="Z70" s="1036"/>
      <c r="AA70" s="1036"/>
      <c r="AB70" s="104"/>
      <c r="AC70" s="40"/>
      <c r="AD70" s="478"/>
      <c r="AE70" s="478"/>
      <c r="AF70" s="39"/>
      <c r="AG70" s="39"/>
      <c r="AH70" s="456" t="s">
        <v>281</v>
      </c>
      <c r="AI70" s="1036"/>
      <c r="AJ70" s="39"/>
    </row>
    <row r="71" spans="2:36" s="8" customFormat="1" ht="63.75" x14ac:dyDescent="0.2">
      <c r="B71" s="1125" t="s">
        <v>267</v>
      </c>
      <c r="C71" s="1044" t="s">
        <v>287</v>
      </c>
      <c r="D71" s="1087"/>
      <c r="E71" s="1119"/>
      <c r="F71" s="82"/>
      <c r="G71" s="1107" t="s">
        <v>286</v>
      </c>
      <c r="H71" s="1132">
        <v>0.1</v>
      </c>
      <c r="I71" s="1107" t="s">
        <v>21</v>
      </c>
      <c r="J71" s="1107">
        <v>0</v>
      </c>
      <c r="K71" s="1107">
        <v>1</v>
      </c>
      <c r="L71" s="1023" t="s">
        <v>582</v>
      </c>
      <c r="M71" s="1023">
        <v>1</v>
      </c>
      <c r="N71" s="39"/>
      <c r="O71" s="39"/>
      <c r="P71" s="39"/>
      <c r="Q71" s="1035" t="s">
        <v>1998</v>
      </c>
      <c r="R71" s="1086">
        <v>1</v>
      </c>
      <c r="S71" s="39"/>
      <c r="T71" s="39"/>
      <c r="U71" s="39"/>
      <c r="V71" s="39"/>
      <c r="W71" s="1023" t="s">
        <v>1198</v>
      </c>
      <c r="X71" s="39"/>
      <c r="Y71" s="39"/>
      <c r="Z71" s="1036"/>
      <c r="AA71" s="1036"/>
      <c r="AB71" s="104" t="s">
        <v>1999</v>
      </c>
      <c r="AC71" s="461" t="s">
        <v>2000</v>
      </c>
      <c r="AD71" s="478">
        <v>275271000</v>
      </c>
      <c r="AE71" s="478">
        <v>275271000</v>
      </c>
      <c r="AF71" s="39"/>
      <c r="AG71" s="39"/>
      <c r="AH71" s="456" t="s">
        <v>281</v>
      </c>
      <c r="AI71" s="1037"/>
      <c r="AJ71" s="39"/>
    </row>
    <row r="72" spans="2:36" s="8" customFormat="1" ht="76.5" x14ac:dyDescent="0.2">
      <c r="B72" s="1127"/>
      <c r="C72" s="1046"/>
      <c r="D72" s="458"/>
      <c r="E72" s="1120"/>
      <c r="F72" s="82"/>
      <c r="G72" s="1108"/>
      <c r="H72" s="1133"/>
      <c r="I72" s="1108"/>
      <c r="J72" s="1108"/>
      <c r="K72" s="1108"/>
      <c r="L72" s="1024"/>
      <c r="M72" s="1024"/>
      <c r="N72" s="39"/>
      <c r="O72" s="39"/>
      <c r="P72" s="39"/>
      <c r="Q72" s="1037"/>
      <c r="R72" s="1087"/>
      <c r="S72" s="39"/>
      <c r="T72" s="39"/>
      <c r="U72" s="39"/>
      <c r="V72" s="39"/>
      <c r="W72" s="1024"/>
      <c r="X72" s="39"/>
      <c r="Y72" s="39"/>
      <c r="Z72" s="1037"/>
      <c r="AA72" s="1037"/>
      <c r="AB72" s="104" t="s">
        <v>2001</v>
      </c>
      <c r="AC72" s="461" t="s">
        <v>2002</v>
      </c>
      <c r="AD72" s="478">
        <v>0</v>
      </c>
      <c r="AE72" s="478">
        <v>0</v>
      </c>
      <c r="AF72" s="39"/>
      <c r="AG72" s="39"/>
      <c r="AH72" s="456" t="s">
        <v>281</v>
      </c>
      <c r="AI72" s="463" t="s">
        <v>1903</v>
      </c>
      <c r="AJ72" s="39"/>
    </row>
    <row r="73" spans="2:36" s="8" customFormat="1" ht="25.5" x14ac:dyDescent="0.2">
      <c r="B73" s="1125" t="s">
        <v>267</v>
      </c>
      <c r="C73" s="1128" t="s">
        <v>283</v>
      </c>
      <c r="D73" s="1086">
        <v>0.2</v>
      </c>
      <c r="E73" s="1119"/>
      <c r="F73" s="82"/>
      <c r="G73" s="1107" t="s">
        <v>285</v>
      </c>
      <c r="H73" s="1086">
        <v>0.35</v>
      </c>
      <c r="I73" s="1107" t="s">
        <v>21</v>
      </c>
      <c r="J73" s="1107">
        <v>4</v>
      </c>
      <c r="K73" s="1107">
        <v>5</v>
      </c>
      <c r="L73" s="462" t="s">
        <v>582</v>
      </c>
      <c r="M73" s="462">
        <v>1</v>
      </c>
      <c r="N73" s="39"/>
      <c r="O73" s="39"/>
      <c r="P73" s="39"/>
      <c r="Q73" s="95" t="s">
        <v>2018</v>
      </c>
      <c r="R73" s="219"/>
      <c r="S73" s="39"/>
      <c r="T73" s="39"/>
      <c r="U73" s="39"/>
      <c r="V73" s="39"/>
      <c r="W73" s="1023" t="s">
        <v>1198</v>
      </c>
      <c r="X73" s="39"/>
      <c r="Y73" s="39"/>
      <c r="Z73" s="1035" t="s">
        <v>2003</v>
      </c>
      <c r="AA73" s="1023" t="s">
        <v>2004</v>
      </c>
      <c r="AB73" s="104" t="s">
        <v>2005</v>
      </c>
      <c r="AC73" s="40" t="s">
        <v>2006</v>
      </c>
      <c r="AD73" s="478">
        <v>0</v>
      </c>
      <c r="AE73" s="478">
        <v>349000000</v>
      </c>
      <c r="AF73" s="39"/>
      <c r="AG73" s="39"/>
      <c r="AH73" s="1107" t="s">
        <v>281</v>
      </c>
      <c r="AI73" s="1035" t="s">
        <v>1903</v>
      </c>
      <c r="AJ73" s="39"/>
    </row>
    <row r="74" spans="2:36" s="8" customFormat="1" ht="38.25" x14ac:dyDescent="0.2">
      <c r="B74" s="1127"/>
      <c r="C74" s="1130"/>
      <c r="D74" s="1131"/>
      <c r="E74" s="1120"/>
      <c r="F74" s="82"/>
      <c r="G74" s="1108"/>
      <c r="H74" s="1087"/>
      <c r="I74" s="1108"/>
      <c r="J74" s="1108"/>
      <c r="K74" s="1108"/>
      <c r="L74" s="462"/>
      <c r="M74" s="462"/>
      <c r="N74" s="39"/>
      <c r="O74" s="39"/>
      <c r="P74" s="39"/>
      <c r="Q74" s="40" t="s">
        <v>2019</v>
      </c>
      <c r="R74" s="219"/>
      <c r="S74" s="39"/>
      <c r="T74" s="39"/>
      <c r="U74" s="39"/>
      <c r="V74" s="39"/>
      <c r="W74" s="1024"/>
      <c r="X74" s="39"/>
      <c r="Y74" s="39"/>
      <c r="Z74" s="1036"/>
      <c r="AA74" s="1025"/>
      <c r="AB74" s="104" t="s">
        <v>2007</v>
      </c>
      <c r="AC74" s="101" t="s">
        <v>2008</v>
      </c>
      <c r="AD74" s="478">
        <v>350000000</v>
      </c>
      <c r="AE74" s="478">
        <v>1000000</v>
      </c>
      <c r="AF74" s="39"/>
      <c r="AG74" s="39"/>
      <c r="AH74" s="1108"/>
      <c r="AI74" s="1037"/>
      <c r="AJ74" s="39"/>
    </row>
    <row r="75" spans="2:36" s="8" customFormat="1" ht="25.5" x14ac:dyDescent="0.2">
      <c r="B75" s="1125" t="s">
        <v>267</v>
      </c>
      <c r="C75" s="1128" t="s">
        <v>283</v>
      </c>
      <c r="D75" s="1131"/>
      <c r="E75" s="1119"/>
      <c r="F75" s="82"/>
      <c r="G75" s="1107" t="s">
        <v>284</v>
      </c>
      <c r="H75" s="1086">
        <v>0.45</v>
      </c>
      <c r="I75" s="1107" t="s">
        <v>21</v>
      </c>
      <c r="J75" s="1107">
        <v>3</v>
      </c>
      <c r="K75" s="1107">
        <v>3</v>
      </c>
      <c r="L75" s="1023" t="s">
        <v>581</v>
      </c>
      <c r="M75" s="1023">
        <v>3</v>
      </c>
      <c r="N75" s="39"/>
      <c r="O75" s="39"/>
      <c r="P75" s="39"/>
      <c r="Q75" s="328" t="s">
        <v>2020</v>
      </c>
      <c r="R75" s="219"/>
      <c r="S75" s="39"/>
      <c r="T75" s="39"/>
      <c r="U75" s="39"/>
      <c r="V75" s="39"/>
      <c r="W75" s="1023" t="s">
        <v>1198</v>
      </c>
      <c r="X75" s="39"/>
      <c r="Y75" s="39"/>
      <c r="Z75" s="1036"/>
      <c r="AA75" s="1025"/>
      <c r="AB75" s="1040" t="s">
        <v>2009</v>
      </c>
      <c r="AC75" s="1035" t="s">
        <v>2010</v>
      </c>
      <c r="AD75" s="1122">
        <v>0</v>
      </c>
      <c r="AE75" s="1122">
        <v>200000000</v>
      </c>
      <c r="AF75" s="39"/>
      <c r="AG75" s="39"/>
      <c r="AH75" s="1107" t="s">
        <v>281</v>
      </c>
      <c r="AI75" s="1035" t="s">
        <v>1903</v>
      </c>
      <c r="AJ75" s="39"/>
    </row>
    <row r="76" spans="2:36" s="8" customFormat="1" ht="25.5" x14ac:dyDescent="0.2">
      <c r="B76" s="1126"/>
      <c r="C76" s="1129"/>
      <c r="D76" s="1131"/>
      <c r="E76" s="1121"/>
      <c r="F76" s="82"/>
      <c r="G76" s="1117"/>
      <c r="H76" s="1131"/>
      <c r="I76" s="1117"/>
      <c r="J76" s="1117"/>
      <c r="K76" s="1117"/>
      <c r="L76" s="1025"/>
      <c r="M76" s="1025"/>
      <c r="N76" s="39"/>
      <c r="O76" s="39"/>
      <c r="P76" s="39"/>
      <c r="Q76" s="40" t="s">
        <v>2021</v>
      </c>
      <c r="R76" s="219"/>
      <c r="S76" s="39"/>
      <c r="T76" s="39"/>
      <c r="U76" s="39"/>
      <c r="V76" s="39"/>
      <c r="W76" s="1025"/>
      <c r="X76" s="39"/>
      <c r="Y76" s="39"/>
      <c r="Z76" s="1036"/>
      <c r="AA76" s="1025"/>
      <c r="AB76" s="1041"/>
      <c r="AC76" s="1036"/>
      <c r="AD76" s="1123"/>
      <c r="AE76" s="1123"/>
      <c r="AF76" s="39"/>
      <c r="AG76" s="39"/>
      <c r="AH76" s="1117"/>
      <c r="AI76" s="1036"/>
      <c r="AJ76" s="39"/>
    </row>
    <row r="77" spans="2:36" s="8" customFormat="1" ht="25.5" x14ac:dyDescent="0.2">
      <c r="B77" s="1126"/>
      <c r="C77" s="1129"/>
      <c r="D77" s="1131"/>
      <c r="E77" s="1121"/>
      <c r="F77" s="82"/>
      <c r="G77" s="1117"/>
      <c r="H77" s="1131"/>
      <c r="I77" s="1117"/>
      <c r="J77" s="1117"/>
      <c r="K77" s="1117"/>
      <c r="L77" s="1025"/>
      <c r="M77" s="1025"/>
      <c r="N77" s="39"/>
      <c r="O77" s="39"/>
      <c r="P77" s="39"/>
      <c r="Q77" s="40" t="s">
        <v>2022</v>
      </c>
      <c r="R77" s="219"/>
      <c r="S77" s="39"/>
      <c r="T77" s="39"/>
      <c r="U77" s="39"/>
      <c r="V77" s="39"/>
      <c r="W77" s="1025"/>
      <c r="X77" s="39"/>
      <c r="Y77" s="39"/>
      <c r="Z77" s="1036"/>
      <c r="AA77" s="1025"/>
      <c r="AB77" s="1041"/>
      <c r="AC77" s="1036"/>
      <c r="AD77" s="1123"/>
      <c r="AE77" s="1123"/>
      <c r="AF77" s="39"/>
      <c r="AG77" s="39"/>
      <c r="AH77" s="1117"/>
      <c r="AI77" s="1036"/>
      <c r="AJ77" s="39"/>
    </row>
    <row r="78" spans="2:36" s="8" customFormat="1" ht="90" customHeight="1" x14ac:dyDescent="0.2">
      <c r="B78" s="1126"/>
      <c r="C78" s="1129"/>
      <c r="D78" s="1131"/>
      <c r="E78" s="1121"/>
      <c r="F78" s="82"/>
      <c r="G78" s="1117"/>
      <c r="H78" s="1131"/>
      <c r="I78" s="1117"/>
      <c r="J78" s="1117"/>
      <c r="K78" s="1117"/>
      <c r="L78" s="1025"/>
      <c r="M78" s="1025"/>
      <c r="N78" s="39"/>
      <c r="O78" s="39"/>
      <c r="P78" s="39"/>
      <c r="Q78" s="328" t="s">
        <v>2023</v>
      </c>
      <c r="R78" s="219"/>
      <c r="S78" s="39"/>
      <c r="T78" s="39"/>
      <c r="U78" s="39"/>
      <c r="V78" s="39"/>
      <c r="W78" s="1025"/>
      <c r="X78" s="39"/>
      <c r="Y78" s="39"/>
      <c r="Z78" s="1036"/>
      <c r="AA78" s="1025"/>
      <c r="AB78" s="1041"/>
      <c r="AC78" s="1036"/>
      <c r="AD78" s="1123"/>
      <c r="AE78" s="1123"/>
      <c r="AF78" s="39"/>
      <c r="AG78" s="39"/>
      <c r="AH78" s="1117"/>
      <c r="AI78" s="1036"/>
      <c r="AJ78" s="39"/>
    </row>
    <row r="79" spans="2:36" s="8" customFormat="1" x14ac:dyDescent="0.2">
      <c r="B79" s="1126"/>
      <c r="C79" s="1129"/>
      <c r="D79" s="1131"/>
      <c r="E79" s="1121"/>
      <c r="F79" s="82"/>
      <c r="G79" s="1117"/>
      <c r="H79" s="1131"/>
      <c r="I79" s="1117"/>
      <c r="J79" s="1117"/>
      <c r="K79" s="1117"/>
      <c r="L79" s="1025"/>
      <c r="M79" s="1025"/>
      <c r="N79" s="39"/>
      <c r="O79" s="39"/>
      <c r="P79" s="39"/>
      <c r="Q79" s="323" t="s">
        <v>2024</v>
      </c>
      <c r="R79" s="219"/>
      <c r="S79" s="39"/>
      <c r="T79" s="39"/>
      <c r="U79" s="39"/>
      <c r="V79" s="39"/>
      <c r="W79" s="1025"/>
      <c r="X79" s="39"/>
      <c r="Y79" s="39"/>
      <c r="Z79" s="1036"/>
      <c r="AA79" s="1025"/>
      <c r="AB79" s="1042"/>
      <c r="AC79" s="1037"/>
      <c r="AD79" s="1124"/>
      <c r="AE79" s="1124"/>
      <c r="AF79" s="39"/>
      <c r="AG79" s="39"/>
      <c r="AH79" s="1117"/>
      <c r="AI79" s="1036"/>
      <c r="AJ79" s="39"/>
    </row>
    <row r="80" spans="2:36" s="8" customFormat="1" ht="38.25" x14ac:dyDescent="0.2">
      <c r="B80" s="1126"/>
      <c r="C80" s="1129"/>
      <c r="D80" s="1131"/>
      <c r="E80" s="1121"/>
      <c r="F80" s="82"/>
      <c r="G80" s="1117"/>
      <c r="H80" s="1131"/>
      <c r="I80" s="1117"/>
      <c r="J80" s="1117"/>
      <c r="K80" s="1117"/>
      <c r="L80" s="1025"/>
      <c r="M80" s="1025"/>
      <c r="N80" s="39"/>
      <c r="O80" s="39"/>
      <c r="P80" s="39"/>
      <c r="Q80" s="323" t="s">
        <v>2025</v>
      </c>
      <c r="R80" s="219"/>
      <c r="S80" s="39"/>
      <c r="T80" s="39"/>
      <c r="U80" s="39"/>
      <c r="V80" s="39"/>
      <c r="W80" s="1025"/>
      <c r="X80" s="39"/>
      <c r="Y80" s="39"/>
      <c r="Z80" s="1036"/>
      <c r="AA80" s="1025"/>
      <c r="AB80" s="104" t="s">
        <v>2011</v>
      </c>
      <c r="AC80" s="40" t="s">
        <v>2012</v>
      </c>
      <c r="AD80" s="478">
        <v>52300000</v>
      </c>
      <c r="AE80" s="478">
        <v>0</v>
      </c>
      <c r="AF80" s="39"/>
      <c r="AG80" s="39"/>
      <c r="AH80" s="1117"/>
      <c r="AI80" s="1036"/>
      <c r="AJ80" s="39"/>
    </row>
    <row r="81" spans="2:36" s="8" customFormat="1" x14ac:dyDescent="0.2">
      <c r="B81" s="1126"/>
      <c r="C81" s="1129"/>
      <c r="D81" s="1131"/>
      <c r="E81" s="1121"/>
      <c r="F81" s="82"/>
      <c r="G81" s="1117"/>
      <c r="H81" s="1131"/>
      <c r="I81" s="1117"/>
      <c r="J81" s="1117"/>
      <c r="K81" s="1117"/>
      <c r="L81" s="1025"/>
      <c r="M81" s="1025"/>
      <c r="N81" s="39"/>
      <c r="O81" s="39"/>
      <c r="P81" s="39"/>
      <c r="Q81" s="323" t="s">
        <v>2026</v>
      </c>
      <c r="R81" s="219"/>
      <c r="S81" s="39"/>
      <c r="T81" s="39"/>
      <c r="U81" s="39"/>
      <c r="V81" s="39"/>
      <c r="W81" s="1025"/>
      <c r="X81" s="39"/>
      <c r="Y81" s="39"/>
      <c r="Z81" s="1036"/>
      <c r="AA81" s="1025"/>
      <c r="AB81" s="1040" t="s">
        <v>2013</v>
      </c>
      <c r="AC81" s="1035" t="s">
        <v>2014</v>
      </c>
      <c r="AD81" s="1122"/>
      <c r="AE81" s="1122">
        <v>22300000</v>
      </c>
      <c r="AF81" s="39"/>
      <c r="AG81" s="39"/>
      <c r="AH81" s="1117"/>
      <c r="AI81" s="1036"/>
      <c r="AJ81" s="39"/>
    </row>
    <row r="82" spans="2:36" s="8" customFormat="1" ht="25.5" x14ac:dyDescent="0.2">
      <c r="B82" s="1126"/>
      <c r="C82" s="1129"/>
      <c r="D82" s="1131"/>
      <c r="E82" s="1121"/>
      <c r="F82" s="82"/>
      <c r="G82" s="1117"/>
      <c r="H82" s="1131"/>
      <c r="I82" s="1117"/>
      <c r="J82" s="1117"/>
      <c r="K82" s="1117"/>
      <c r="L82" s="1025"/>
      <c r="M82" s="1025"/>
      <c r="N82" s="39"/>
      <c r="O82" s="39"/>
      <c r="P82" s="39"/>
      <c r="Q82" s="323" t="s">
        <v>2027</v>
      </c>
      <c r="R82" s="219"/>
      <c r="S82" s="39"/>
      <c r="T82" s="39"/>
      <c r="U82" s="39"/>
      <c r="V82" s="39"/>
      <c r="W82" s="1025"/>
      <c r="X82" s="39"/>
      <c r="Y82" s="39"/>
      <c r="Z82" s="1036"/>
      <c r="AA82" s="1025"/>
      <c r="AB82" s="1041"/>
      <c r="AC82" s="1036"/>
      <c r="AD82" s="1123"/>
      <c r="AE82" s="1123"/>
      <c r="AF82" s="39"/>
      <c r="AG82" s="39"/>
      <c r="AH82" s="1117"/>
      <c r="AI82" s="1036"/>
      <c r="AJ82" s="39"/>
    </row>
    <row r="83" spans="2:36" s="8" customFormat="1" ht="25.5" x14ac:dyDescent="0.2">
      <c r="B83" s="1126"/>
      <c r="C83" s="1129"/>
      <c r="D83" s="1131"/>
      <c r="E83" s="1121"/>
      <c r="F83" s="82"/>
      <c r="G83" s="1117"/>
      <c r="H83" s="1131"/>
      <c r="I83" s="1117"/>
      <c r="J83" s="1117"/>
      <c r="K83" s="1117"/>
      <c r="L83" s="1025"/>
      <c r="M83" s="1025"/>
      <c r="N83" s="39"/>
      <c r="O83" s="39"/>
      <c r="P83" s="39"/>
      <c r="Q83" s="40" t="s">
        <v>2028</v>
      </c>
      <c r="R83" s="219"/>
      <c r="S83" s="39"/>
      <c r="T83" s="39"/>
      <c r="U83" s="39"/>
      <c r="V83" s="39"/>
      <c r="W83" s="1025"/>
      <c r="X83" s="39"/>
      <c r="Y83" s="39"/>
      <c r="Z83" s="1036"/>
      <c r="AA83" s="1025"/>
      <c r="AB83" s="1042"/>
      <c r="AC83" s="1037"/>
      <c r="AD83" s="1124"/>
      <c r="AE83" s="1124"/>
      <c r="AF83" s="39"/>
      <c r="AG83" s="39"/>
      <c r="AH83" s="1117"/>
      <c r="AI83" s="1036"/>
      <c r="AJ83" s="39"/>
    </row>
    <row r="84" spans="2:36" s="8" customFormat="1" ht="38.25" x14ac:dyDescent="0.2">
      <c r="B84" s="1127"/>
      <c r="C84" s="1130"/>
      <c r="D84" s="1131"/>
      <c r="E84" s="1120"/>
      <c r="F84" s="82"/>
      <c r="G84" s="1108"/>
      <c r="H84" s="1087"/>
      <c r="I84" s="1108"/>
      <c r="J84" s="1108"/>
      <c r="K84" s="1108"/>
      <c r="L84" s="1024"/>
      <c r="M84" s="1024"/>
      <c r="N84" s="39"/>
      <c r="O84" s="39"/>
      <c r="P84" s="39"/>
      <c r="Q84" s="328" t="s">
        <v>2029</v>
      </c>
      <c r="R84" s="219"/>
      <c r="S84" s="39"/>
      <c r="T84" s="39"/>
      <c r="U84" s="39"/>
      <c r="V84" s="39"/>
      <c r="W84" s="1024"/>
      <c r="X84" s="39"/>
      <c r="Y84" s="39"/>
      <c r="Z84" s="1036"/>
      <c r="AA84" s="1025"/>
      <c r="AB84" s="104" t="s">
        <v>2009</v>
      </c>
      <c r="AC84" s="40" t="s">
        <v>2010</v>
      </c>
      <c r="AD84" s="478">
        <v>0</v>
      </c>
      <c r="AE84" s="478">
        <v>155971681</v>
      </c>
      <c r="AF84" s="39"/>
      <c r="AG84" s="39"/>
      <c r="AH84" s="1108"/>
      <c r="AI84" s="1037"/>
      <c r="AJ84" s="39"/>
    </row>
    <row r="85" spans="2:36" s="8" customFormat="1" ht="94.5" customHeight="1" x14ac:dyDescent="0.2">
      <c r="B85" s="380" t="s">
        <v>267</v>
      </c>
      <c r="C85" s="328" t="s">
        <v>283</v>
      </c>
      <c r="D85" s="1087"/>
      <c r="E85" s="82"/>
      <c r="F85" s="82"/>
      <c r="G85" s="459" t="s">
        <v>282</v>
      </c>
      <c r="H85" s="140">
        <v>0.2</v>
      </c>
      <c r="I85" s="460" t="s">
        <v>21</v>
      </c>
      <c r="J85" s="460">
        <v>4</v>
      </c>
      <c r="K85" s="460">
        <v>4</v>
      </c>
      <c r="L85" s="462" t="s">
        <v>582</v>
      </c>
      <c r="M85" s="462">
        <v>1</v>
      </c>
      <c r="N85" s="39"/>
      <c r="O85" s="39"/>
      <c r="P85" s="39"/>
      <c r="Q85" s="40" t="s">
        <v>2015</v>
      </c>
      <c r="R85" s="219">
        <v>1</v>
      </c>
      <c r="S85" s="39"/>
      <c r="T85" s="39"/>
      <c r="U85" s="39"/>
      <c r="V85" s="39"/>
      <c r="W85" s="462" t="s">
        <v>2016</v>
      </c>
      <c r="X85" s="39"/>
      <c r="Y85" s="39"/>
      <c r="Z85" s="1037"/>
      <c r="AA85" s="1024"/>
      <c r="AB85" s="104" t="s">
        <v>2013</v>
      </c>
      <c r="AC85" s="40" t="s">
        <v>2014</v>
      </c>
      <c r="AD85" s="478">
        <v>0</v>
      </c>
      <c r="AE85" s="478">
        <v>30000000</v>
      </c>
      <c r="AF85" s="39"/>
      <c r="AG85" s="39"/>
      <c r="AH85" s="193" t="s">
        <v>281</v>
      </c>
      <c r="AI85" s="40" t="s">
        <v>1903</v>
      </c>
      <c r="AJ85" s="39"/>
    </row>
  </sheetData>
  <sheetProtection selectLockedCells="1" selectUnlockedCells="1"/>
  <mergeCells count="174">
    <mergeCell ref="AB36:AB46"/>
    <mergeCell ref="AC36:AC46"/>
    <mergeCell ref="AD36:AD46"/>
    <mergeCell ref="AE36:AE46"/>
    <mergeCell ref="Z47:Z72"/>
    <mergeCell ref="AA47:AA72"/>
    <mergeCell ref="I52:I66"/>
    <mergeCell ref="J52:J66"/>
    <mergeCell ref="AI48:AI71"/>
    <mergeCell ref="K52:K66"/>
    <mergeCell ref="L52:L66"/>
    <mergeCell ref="M52:M66"/>
    <mergeCell ref="AB52:AB57"/>
    <mergeCell ref="AC52:AC57"/>
    <mergeCell ref="AD52:AD57"/>
    <mergeCell ref="D17:D36"/>
    <mergeCell ref="Z17:Z46"/>
    <mergeCell ref="AA17:AA46"/>
    <mergeCell ref="G18:G35"/>
    <mergeCell ref="H18:H35"/>
    <mergeCell ref="I18:I35"/>
    <mergeCell ref="B18:B35"/>
    <mergeCell ref="C18:C35"/>
    <mergeCell ref="B36:B46"/>
    <mergeCell ref="C36:C46"/>
    <mergeCell ref="G36:G46"/>
    <mergeCell ref="H36:H46"/>
    <mergeCell ref="E18:E35"/>
    <mergeCell ref="E36:E46"/>
    <mergeCell ref="I36:I46"/>
    <mergeCell ref="J36:J46"/>
    <mergeCell ref="K36:K46"/>
    <mergeCell ref="L36:L46"/>
    <mergeCell ref="M36:M46"/>
    <mergeCell ref="W36:W46"/>
    <mergeCell ref="L18:L35"/>
    <mergeCell ref="M18:M35"/>
    <mergeCell ref="W18:W35"/>
    <mergeCell ref="M4:P4"/>
    <mergeCell ref="Q4:Q6"/>
    <mergeCell ref="R4:R6"/>
    <mergeCell ref="S4:V5"/>
    <mergeCell ref="W4:W6"/>
    <mergeCell ref="X4:X6"/>
    <mergeCell ref="Y4:Y6"/>
    <mergeCell ref="Z4:AA4"/>
    <mergeCell ref="B4:B6"/>
    <mergeCell ref="C4:C6"/>
    <mergeCell ref="D4:D6"/>
    <mergeCell ref="E4:E6"/>
    <mergeCell ref="F4:F6"/>
    <mergeCell ref="G4:G6"/>
    <mergeCell ref="H4:H6"/>
    <mergeCell ref="G8:G11"/>
    <mergeCell ref="H8:H11"/>
    <mergeCell ref="I8:I11"/>
    <mergeCell ref="J8:J11"/>
    <mergeCell ref="AB4:AG4"/>
    <mergeCell ref="AH4:AH6"/>
    <mergeCell ref="AI4:AI6"/>
    <mergeCell ref="AJ4:AJ6"/>
    <mergeCell ref="M5:M6"/>
    <mergeCell ref="N5:N6"/>
    <mergeCell ref="O5:O6"/>
    <mergeCell ref="P5:P6"/>
    <mergeCell ref="Z5:Z6"/>
    <mergeCell ref="AA5:AA6"/>
    <mergeCell ref="AB5:AB6"/>
    <mergeCell ref="AC5:AC6"/>
    <mergeCell ref="AD5:AD6"/>
    <mergeCell ref="AE5:AE6"/>
    <mergeCell ref="AF5:AF6"/>
    <mergeCell ref="AG5:AG6"/>
    <mergeCell ref="I4:I6"/>
    <mergeCell ref="J4:J6"/>
    <mergeCell ref="K4:K6"/>
    <mergeCell ref="L4:L6"/>
    <mergeCell ref="AH8:AH12"/>
    <mergeCell ref="AI8:AI12"/>
    <mergeCell ref="B13:B14"/>
    <mergeCell ref="C13:C14"/>
    <mergeCell ref="D13:D16"/>
    <mergeCell ref="G13:G14"/>
    <mergeCell ref="H13:H14"/>
    <mergeCell ref="L13:L14"/>
    <mergeCell ref="M13:M14"/>
    <mergeCell ref="Z13:Z16"/>
    <mergeCell ref="AA13:AA16"/>
    <mergeCell ref="AB13:AB14"/>
    <mergeCell ref="AC13:AC14"/>
    <mergeCell ref="AD13:AD14"/>
    <mergeCell ref="AE13:AE14"/>
    <mergeCell ref="AH13:AH16"/>
    <mergeCell ref="AI13:AI16"/>
    <mergeCell ref="K13:K14"/>
    <mergeCell ref="J13:J14"/>
    <mergeCell ref="B8:B11"/>
    <mergeCell ref="C8:C11"/>
    <mergeCell ref="D8:D12"/>
    <mergeCell ref="E8:E11"/>
    <mergeCell ref="F8:F11"/>
    <mergeCell ref="AB18:AB35"/>
    <mergeCell ref="AC18:AC35"/>
    <mergeCell ref="AD18:AD35"/>
    <mergeCell ref="AE18:AE35"/>
    <mergeCell ref="K8:K11"/>
    <mergeCell ref="L8:L11"/>
    <mergeCell ref="M8:M11"/>
    <mergeCell ref="Z8:Z12"/>
    <mergeCell ref="AA8:AA11"/>
    <mergeCell ref="B73:B74"/>
    <mergeCell ref="C73:C74"/>
    <mergeCell ref="D73:D85"/>
    <mergeCell ref="G73:G74"/>
    <mergeCell ref="H73:H74"/>
    <mergeCell ref="W73:W74"/>
    <mergeCell ref="Z73:Z85"/>
    <mergeCell ref="AA73:AA85"/>
    <mergeCell ref="AE52:AE57"/>
    <mergeCell ref="B71:B72"/>
    <mergeCell ref="C71:C72"/>
    <mergeCell ref="G71:G72"/>
    <mergeCell ref="H71:H72"/>
    <mergeCell ref="L71:L72"/>
    <mergeCell ref="M71:M72"/>
    <mergeCell ref="Q71:Q72"/>
    <mergeCell ref="R71:R72"/>
    <mergeCell ref="W71:W72"/>
    <mergeCell ref="D47:D71"/>
    <mergeCell ref="B52:B66"/>
    <mergeCell ref="C52:C66"/>
    <mergeCell ref="G52:G66"/>
    <mergeCell ref="H52:H66"/>
    <mergeCell ref="W75:W84"/>
    <mergeCell ref="AB75:AB79"/>
    <mergeCell ref="AC75:AC79"/>
    <mergeCell ref="AD75:AD79"/>
    <mergeCell ref="AE75:AE79"/>
    <mergeCell ref="AB81:AB83"/>
    <mergeCell ref="AC81:AC83"/>
    <mergeCell ref="AD81:AD83"/>
    <mergeCell ref="AE81:AE83"/>
    <mergeCell ref="B75:B84"/>
    <mergeCell ref="C75:C84"/>
    <mergeCell ref="G75:G84"/>
    <mergeCell ref="H75:H84"/>
    <mergeCell ref="I75:I84"/>
    <mergeCell ref="J75:J84"/>
    <mergeCell ref="K75:K84"/>
    <mergeCell ref="L75:L84"/>
    <mergeCell ref="M75:M84"/>
    <mergeCell ref="E75:E84"/>
    <mergeCell ref="I13:I14"/>
    <mergeCell ref="E13:E14"/>
    <mergeCell ref="K73:K74"/>
    <mergeCell ref="J73:J74"/>
    <mergeCell ref="I73:I74"/>
    <mergeCell ref="E73:E74"/>
    <mergeCell ref="K71:K72"/>
    <mergeCell ref="J71:J72"/>
    <mergeCell ref="I71:I72"/>
    <mergeCell ref="E71:E72"/>
    <mergeCell ref="E52:E66"/>
    <mergeCell ref="J18:J35"/>
    <mergeCell ref="K18:K35"/>
    <mergeCell ref="AH17:AH35"/>
    <mergeCell ref="AH36:AH46"/>
    <mergeCell ref="AH52:AH66"/>
    <mergeCell ref="AI17:AI35"/>
    <mergeCell ref="AI36:AI46"/>
    <mergeCell ref="AH73:AH74"/>
    <mergeCell ref="AH75:AH84"/>
    <mergeCell ref="AI73:AI74"/>
    <mergeCell ref="AI75:AI8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3:AJ15"/>
  <sheetViews>
    <sheetView topLeftCell="I1" zoomScale="85" zoomScaleNormal="85" workbookViewId="0">
      <selection activeCell="AA8" sqref="AA8"/>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5.28515625" style="2" customWidth="1"/>
    <col min="13" max="13" width="30.85546875"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113</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76.5" x14ac:dyDescent="0.2">
      <c r="B9" s="85" t="s">
        <v>267</v>
      </c>
      <c r="C9" s="85" t="s">
        <v>416</v>
      </c>
      <c r="D9" s="86"/>
      <c r="E9" s="71" t="s">
        <v>415</v>
      </c>
      <c r="F9" s="86"/>
      <c r="G9" s="87" t="s">
        <v>417</v>
      </c>
      <c r="H9" s="88"/>
      <c r="I9" s="71" t="s">
        <v>21</v>
      </c>
      <c r="J9" s="71">
        <v>22</v>
      </c>
      <c r="K9" s="71">
        <v>22</v>
      </c>
      <c r="L9" s="71" t="s">
        <v>1043</v>
      </c>
      <c r="M9" s="79">
        <v>22</v>
      </c>
      <c r="N9" s="79"/>
      <c r="O9" s="71"/>
      <c r="P9" s="40"/>
      <c r="Q9" s="40" t="s">
        <v>1024</v>
      </c>
      <c r="R9" s="40"/>
      <c r="S9" s="89"/>
      <c r="T9" s="89"/>
      <c r="U9" s="89"/>
      <c r="V9" s="89"/>
      <c r="W9" s="90" t="s">
        <v>948</v>
      </c>
      <c r="X9" s="40" t="s">
        <v>1025</v>
      </c>
      <c r="Y9" s="40"/>
      <c r="Z9" s="71" t="s">
        <v>1026</v>
      </c>
      <c r="AA9" s="71" t="s">
        <v>1027</v>
      </c>
      <c r="AB9" s="71" t="s">
        <v>1028</v>
      </c>
      <c r="AC9" s="40" t="s">
        <v>574</v>
      </c>
      <c r="AD9" s="91">
        <v>100000</v>
      </c>
      <c r="AE9" s="91">
        <v>300000000</v>
      </c>
      <c r="AF9" s="91">
        <v>0</v>
      </c>
      <c r="AG9" s="88">
        <f>+AF9/AE9</f>
        <v>0</v>
      </c>
      <c r="AH9" s="71" t="s">
        <v>113</v>
      </c>
      <c r="AI9" s="40" t="s">
        <v>1029</v>
      </c>
      <c r="AJ9" s="40"/>
    </row>
    <row r="10" spans="1:36" s="8" customFormat="1" ht="76.5" x14ac:dyDescent="0.2">
      <c r="B10" s="85" t="s">
        <v>267</v>
      </c>
      <c r="C10" s="85" t="s">
        <v>416</v>
      </c>
      <c r="D10" s="86"/>
      <c r="E10" s="71" t="s">
        <v>415</v>
      </c>
      <c r="F10" s="86"/>
      <c r="G10" s="87" t="s">
        <v>414</v>
      </c>
      <c r="H10" s="88"/>
      <c r="I10" s="71" t="s">
        <v>21</v>
      </c>
      <c r="J10" s="71">
        <v>7</v>
      </c>
      <c r="K10" s="71">
        <v>5</v>
      </c>
      <c r="L10" s="71" t="s">
        <v>1044</v>
      </c>
      <c r="M10" s="79" t="s">
        <v>1042</v>
      </c>
      <c r="N10" s="79"/>
      <c r="O10" s="71"/>
      <c r="P10" s="40"/>
      <c r="Q10" s="71" t="s">
        <v>617</v>
      </c>
      <c r="R10" s="40"/>
      <c r="S10" s="89"/>
      <c r="T10" s="89"/>
      <c r="U10" s="89"/>
      <c r="V10" s="89"/>
      <c r="W10" s="90" t="s">
        <v>1018</v>
      </c>
      <c r="X10" s="71" t="s">
        <v>617</v>
      </c>
      <c r="Y10" s="40"/>
      <c r="Z10" s="71" t="s">
        <v>1026</v>
      </c>
      <c r="AA10" s="71" t="s">
        <v>1027</v>
      </c>
      <c r="AB10" s="71" t="s">
        <v>1028</v>
      </c>
      <c r="AC10" s="40" t="s">
        <v>574</v>
      </c>
      <c r="AD10" s="91">
        <v>0</v>
      </c>
      <c r="AE10" s="91">
        <v>0</v>
      </c>
      <c r="AF10" s="91">
        <v>0</v>
      </c>
      <c r="AG10" s="88">
        <v>0</v>
      </c>
      <c r="AH10" s="71" t="s">
        <v>113</v>
      </c>
      <c r="AI10" s="40" t="s">
        <v>1029</v>
      </c>
      <c r="AJ10" s="40"/>
    </row>
    <row r="11" spans="1:36" s="8" customFormat="1" ht="153" x14ac:dyDescent="0.2">
      <c r="B11" s="85" t="s">
        <v>267</v>
      </c>
      <c r="C11" s="85" t="s">
        <v>321</v>
      </c>
      <c r="D11" s="86"/>
      <c r="E11" s="71" t="s">
        <v>320</v>
      </c>
      <c r="F11" s="86"/>
      <c r="G11" s="92" t="s">
        <v>326</v>
      </c>
      <c r="H11" s="88"/>
      <c r="I11" s="79" t="s">
        <v>21</v>
      </c>
      <c r="J11" s="79">
        <v>9</v>
      </c>
      <c r="K11" s="79">
        <v>2</v>
      </c>
      <c r="L11" s="71" t="s">
        <v>1044</v>
      </c>
      <c r="M11" s="79">
        <v>1</v>
      </c>
      <c r="N11" s="71"/>
      <c r="O11" s="71"/>
      <c r="P11" s="40"/>
      <c r="Q11" s="40" t="s">
        <v>1030</v>
      </c>
      <c r="R11" s="40"/>
      <c r="S11" s="89"/>
      <c r="T11" s="89"/>
      <c r="U11" s="89"/>
      <c r="V11" s="89"/>
      <c r="W11" s="90" t="s">
        <v>1019</v>
      </c>
      <c r="X11" s="40" t="s">
        <v>1031</v>
      </c>
      <c r="Y11" s="40"/>
      <c r="Z11" s="71" t="s">
        <v>1026</v>
      </c>
      <c r="AA11" s="71" t="s">
        <v>1027</v>
      </c>
      <c r="AB11" s="71" t="s">
        <v>1032</v>
      </c>
      <c r="AC11" s="40" t="s">
        <v>1033</v>
      </c>
      <c r="AD11" s="91">
        <v>41055000</v>
      </c>
      <c r="AE11" s="91">
        <v>24990000</v>
      </c>
      <c r="AF11" s="91">
        <v>3570000</v>
      </c>
      <c r="AG11" s="88">
        <f>+AF11/AE11</f>
        <v>0.14285714285714285</v>
      </c>
      <c r="AH11" s="79" t="s">
        <v>113</v>
      </c>
      <c r="AI11" s="40" t="s">
        <v>1029</v>
      </c>
      <c r="AJ11" s="40"/>
    </row>
    <row r="12" spans="1:36" s="8" customFormat="1" ht="153" x14ac:dyDescent="0.2">
      <c r="B12" s="85" t="s">
        <v>267</v>
      </c>
      <c r="C12" s="85" t="s">
        <v>321</v>
      </c>
      <c r="D12" s="86"/>
      <c r="E12" s="71" t="s">
        <v>320</v>
      </c>
      <c r="F12" s="86"/>
      <c r="G12" s="92" t="s">
        <v>325</v>
      </c>
      <c r="H12" s="88"/>
      <c r="I12" s="79" t="s">
        <v>21</v>
      </c>
      <c r="J12" s="79">
        <v>0</v>
      </c>
      <c r="K12" s="79">
        <v>4</v>
      </c>
      <c r="L12" s="71" t="s">
        <v>1044</v>
      </c>
      <c r="M12" s="79">
        <v>1</v>
      </c>
      <c r="N12" s="71"/>
      <c r="O12" s="71"/>
      <c r="P12" s="40"/>
      <c r="Q12" s="40" t="s">
        <v>1034</v>
      </c>
      <c r="R12" s="40"/>
      <c r="S12" s="89"/>
      <c r="T12" s="89"/>
      <c r="U12" s="89"/>
      <c r="V12" s="89"/>
      <c r="W12" s="90" t="s">
        <v>1020</v>
      </c>
      <c r="X12" s="40" t="s">
        <v>1035</v>
      </c>
      <c r="Y12" s="40"/>
      <c r="Z12" s="71" t="s">
        <v>1026</v>
      </c>
      <c r="AA12" s="71" t="s">
        <v>1027</v>
      </c>
      <c r="AB12" s="71" t="s">
        <v>1032</v>
      </c>
      <c r="AC12" s="40" t="s">
        <v>1033</v>
      </c>
      <c r="AD12" s="91">
        <v>78540000</v>
      </c>
      <c r="AE12" s="91">
        <v>78540000</v>
      </c>
      <c r="AF12" s="91">
        <v>35700000</v>
      </c>
      <c r="AG12" s="88">
        <f>+AF12/AE12</f>
        <v>0.45454545454545453</v>
      </c>
      <c r="AH12" s="79" t="s">
        <v>113</v>
      </c>
      <c r="AI12" s="40" t="s">
        <v>1029</v>
      </c>
      <c r="AJ12" s="40"/>
    </row>
    <row r="13" spans="1:36" s="8" customFormat="1" ht="204" x14ac:dyDescent="0.2">
      <c r="B13" s="85" t="s">
        <v>267</v>
      </c>
      <c r="C13" s="85" t="s">
        <v>321</v>
      </c>
      <c r="D13" s="86"/>
      <c r="E13" s="71" t="s">
        <v>320</v>
      </c>
      <c r="F13" s="86"/>
      <c r="G13" s="92" t="s">
        <v>324</v>
      </c>
      <c r="H13" s="88"/>
      <c r="I13" s="79" t="s">
        <v>21</v>
      </c>
      <c r="J13" s="79">
        <v>1274</v>
      </c>
      <c r="K13" s="79">
        <v>1050</v>
      </c>
      <c r="L13" s="71" t="s">
        <v>1043</v>
      </c>
      <c r="M13" s="79">
        <v>300</v>
      </c>
      <c r="N13" s="71"/>
      <c r="O13" s="71"/>
      <c r="P13" s="40"/>
      <c r="Q13" s="40" t="s">
        <v>1036</v>
      </c>
      <c r="R13" s="40"/>
      <c r="S13" s="89"/>
      <c r="T13" s="89"/>
      <c r="U13" s="89"/>
      <c r="V13" s="89"/>
      <c r="W13" s="90" t="s">
        <v>1021</v>
      </c>
      <c r="X13" s="40" t="s">
        <v>1037</v>
      </c>
      <c r="Y13" s="40"/>
      <c r="Z13" s="71" t="s">
        <v>1026</v>
      </c>
      <c r="AA13" s="71" t="s">
        <v>1027</v>
      </c>
      <c r="AB13" s="71" t="s">
        <v>1038</v>
      </c>
      <c r="AC13" s="40" t="s">
        <v>1039</v>
      </c>
      <c r="AD13" s="93">
        <v>994605000</v>
      </c>
      <c r="AE13" s="91">
        <v>1637770000</v>
      </c>
      <c r="AF13" s="91">
        <v>563814964</v>
      </c>
      <c r="AG13" s="88">
        <f>+AF13/AE13</f>
        <v>0.34425771872729383</v>
      </c>
      <c r="AH13" s="79" t="s">
        <v>113</v>
      </c>
      <c r="AI13" s="40" t="s">
        <v>1029</v>
      </c>
      <c r="AJ13" s="40"/>
    </row>
    <row r="14" spans="1:36" s="8" customFormat="1" ht="89.25" x14ac:dyDescent="0.2">
      <c r="B14" s="85" t="s">
        <v>97</v>
      </c>
      <c r="C14" s="85" t="s">
        <v>96</v>
      </c>
      <c r="D14" s="86"/>
      <c r="E14" s="71" t="s">
        <v>115</v>
      </c>
      <c r="F14" s="86"/>
      <c r="G14" s="92" t="s">
        <v>116</v>
      </c>
      <c r="H14" s="88"/>
      <c r="I14" s="79" t="s">
        <v>21</v>
      </c>
      <c r="J14" s="79">
        <v>4185</v>
      </c>
      <c r="K14" s="94">
        <v>3000</v>
      </c>
      <c r="L14" s="71" t="s">
        <v>1043</v>
      </c>
      <c r="M14" s="79">
        <v>600</v>
      </c>
      <c r="N14" s="71"/>
      <c r="O14" s="71"/>
      <c r="P14" s="40"/>
      <c r="Q14" s="40" t="s">
        <v>1040</v>
      </c>
      <c r="R14" s="40"/>
      <c r="S14" s="89"/>
      <c r="T14" s="89"/>
      <c r="U14" s="89"/>
      <c r="V14" s="89"/>
      <c r="W14" s="90" t="s">
        <v>1022</v>
      </c>
      <c r="X14" s="40"/>
      <c r="Y14" s="40"/>
      <c r="Z14" s="71" t="s">
        <v>1026</v>
      </c>
      <c r="AA14" s="71" t="s">
        <v>1027</v>
      </c>
      <c r="AB14" s="71" t="s">
        <v>1032</v>
      </c>
      <c r="AC14" s="40" t="s">
        <v>1033</v>
      </c>
      <c r="AD14" s="91">
        <v>100000000</v>
      </c>
      <c r="AE14" s="91">
        <v>130000000</v>
      </c>
      <c r="AF14" s="91">
        <v>47512500</v>
      </c>
      <c r="AG14" s="88">
        <f>+AF14/AE14</f>
        <v>0.36548076923076922</v>
      </c>
      <c r="AH14" s="79" t="s">
        <v>113</v>
      </c>
      <c r="AI14" s="40" t="s">
        <v>1029</v>
      </c>
      <c r="AJ14" s="40"/>
    </row>
    <row r="15" spans="1:36" s="8" customFormat="1" ht="76.5" x14ac:dyDescent="0.2">
      <c r="B15" s="85" t="s">
        <v>97</v>
      </c>
      <c r="C15" s="85" t="s">
        <v>96</v>
      </c>
      <c r="D15" s="86"/>
      <c r="E15" s="71" t="s">
        <v>115</v>
      </c>
      <c r="F15" s="86"/>
      <c r="G15" s="92" t="s">
        <v>114</v>
      </c>
      <c r="H15" s="88"/>
      <c r="I15" s="79" t="s">
        <v>21</v>
      </c>
      <c r="J15" s="79">
        <v>0</v>
      </c>
      <c r="K15" s="79">
        <v>1</v>
      </c>
      <c r="L15" s="71" t="s">
        <v>1044</v>
      </c>
      <c r="M15" s="79">
        <v>0.25</v>
      </c>
      <c r="N15" s="71"/>
      <c r="O15" s="71"/>
      <c r="P15" s="40"/>
      <c r="Q15" s="40" t="s">
        <v>1041</v>
      </c>
      <c r="R15" s="40"/>
      <c r="S15" s="89"/>
      <c r="T15" s="89"/>
      <c r="U15" s="89"/>
      <c r="V15" s="89"/>
      <c r="W15" s="90" t="s">
        <v>1023</v>
      </c>
      <c r="X15" s="40"/>
      <c r="Y15" s="40"/>
      <c r="Z15" s="71" t="s">
        <v>1026</v>
      </c>
      <c r="AA15" s="71" t="s">
        <v>1027</v>
      </c>
      <c r="AB15" s="71" t="s">
        <v>1032</v>
      </c>
      <c r="AC15" s="40" t="s">
        <v>1033</v>
      </c>
      <c r="AD15" s="91">
        <v>35700000</v>
      </c>
      <c r="AE15" s="91">
        <v>35700000</v>
      </c>
      <c r="AF15" s="91">
        <v>14280000</v>
      </c>
      <c r="AG15" s="88">
        <f>+AF15/AE15</f>
        <v>0.4</v>
      </c>
      <c r="AH15" s="79" t="s">
        <v>113</v>
      </c>
      <c r="AI15" s="40" t="s">
        <v>1029</v>
      </c>
      <c r="AJ15" s="40"/>
    </row>
  </sheetData>
  <sheetProtection selectLockedCells="1" selectUnlockedCells="1"/>
  <autoFilter ref="A8:BE8" xr:uid="{00000000-0009-0000-0000-000003000000}"/>
  <mergeCells count="35">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4:AJ18"/>
  <sheetViews>
    <sheetView topLeftCell="K1" zoomScale="85" zoomScaleNormal="85" workbookViewId="0">
      <selection activeCell="AA9" sqref="AA9"/>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5.28515625" style="2" customWidth="1"/>
    <col min="13" max="13" width="30.7109375"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5" width="26.42578125" style="2" customWidth="1"/>
    <col min="36" max="36" width="20.28515625" style="2" customWidth="1"/>
    <col min="37" max="16384" width="11.42578125" style="1"/>
  </cols>
  <sheetData>
    <row r="4" spans="2:36" ht="15.75" x14ac:dyDescent="0.25">
      <c r="B4" s="329" t="s">
        <v>551</v>
      </c>
      <c r="C4" s="330">
        <v>2020</v>
      </c>
      <c r="D4" s="331"/>
      <c r="E4" s="331"/>
      <c r="F4" s="331"/>
      <c r="G4" s="332"/>
      <c r="H4" s="332"/>
      <c r="I4" s="332"/>
      <c r="J4" s="332"/>
      <c r="K4" s="332"/>
      <c r="L4" s="332"/>
      <c r="M4" s="332"/>
      <c r="N4" s="333"/>
      <c r="O4" s="332"/>
      <c r="P4" s="332"/>
      <c r="Q4" s="332"/>
      <c r="R4" s="332"/>
      <c r="S4" s="332"/>
      <c r="T4" s="332"/>
      <c r="U4" s="332"/>
      <c r="V4" s="332"/>
      <c r="W4" s="332"/>
      <c r="X4" s="332"/>
      <c r="Y4" s="332"/>
      <c r="Z4" s="332"/>
      <c r="AA4" s="332"/>
      <c r="AB4" s="332"/>
      <c r="AC4" s="332"/>
      <c r="AD4" s="332"/>
      <c r="AE4" s="332"/>
      <c r="AF4" s="332"/>
      <c r="AG4" s="332"/>
      <c r="AH4" s="334"/>
      <c r="AI4" s="332"/>
      <c r="AJ4" s="335"/>
    </row>
    <row r="5" spans="2:36" ht="15.75" x14ac:dyDescent="0.25">
      <c r="B5" s="329" t="s">
        <v>550</v>
      </c>
      <c r="C5" s="330" t="s">
        <v>568</v>
      </c>
      <c r="D5" s="336"/>
      <c r="E5" s="336"/>
      <c r="F5" s="336"/>
      <c r="G5" s="337"/>
      <c r="H5" s="337"/>
      <c r="I5" s="337"/>
      <c r="J5" s="337"/>
      <c r="K5" s="337"/>
      <c r="L5" s="337"/>
      <c r="M5" s="337"/>
      <c r="N5" s="338"/>
      <c r="O5" s="337"/>
      <c r="P5" s="337"/>
      <c r="Q5" s="337"/>
      <c r="R5" s="337"/>
      <c r="S5" s="337"/>
      <c r="T5" s="337"/>
      <c r="U5" s="337"/>
      <c r="V5" s="337"/>
      <c r="W5" s="337"/>
      <c r="X5" s="337"/>
      <c r="Y5" s="337"/>
      <c r="Z5" s="337"/>
      <c r="AA5" s="337"/>
      <c r="AB5" s="337"/>
      <c r="AC5" s="337"/>
      <c r="AD5" s="337"/>
      <c r="AE5" s="337"/>
      <c r="AF5" s="337"/>
      <c r="AG5" s="337"/>
      <c r="AH5" s="339"/>
      <c r="AI5" s="337"/>
      <c r="AJ5" s="340"/>
    </row>
    <row r="6" spans="2:36" x14ac:dyDescent="0.2">
      <c r="B6" s="762" t="s">
        <v>544</v>
      </c>
      <c r="C6" s="762" t="s">
        <v>0</v>
      </c>
      <c r="D6" s="762" t="s">
        <v>549</v>
      </c>
      <c r="E6" s="762" t="s">
        <v>543</v>
      </c>
      <c r="F6" s="762" t="s">
        <v>549</v>
      </c>
      <c r="G6" s="764" t="s">
        <v>6</v>
      </c>
      <c r="H6" s="762" t="s">
        <v>549</v>
      </c>
      <c r="I6" s="764" t="s">
        <v>542</v>
      </c>
      <c r="J6" s="764" t="s">
        <v>541</v>
      </c>
      <c r="K6" s="1156" t="s">
        <v>540</v>
      </c>
      <c r="L6" s="1156" t="s">
        <v>1</v>
      </c>
      <c r="M6" s="1145" t="s">
        <v>14</v>
      </c>
      <c r="N6" s="1145"/>
      <c r="O6" s="1145"/>
      <c r="P6" s="1145"/>
      <c r="Q6" s="880" t="s">
        <v>557</v>
      </c>
      <c r="R6" s="762" t="s">
        <v>549</v>
      </c>
      <c r="S6" s="897" t="s">
        <v>560</v>
      </c>
      <c r="T6" s="897"/>
      <c r="U6" s="897"/>
      <c r="V6" s="897"/>
      <c r="W6" s="1067" t="s">
        <v>12</v>
      </c>
      <c r="X6" s="880" t="s">
        <v>562</v>
      </c>
      <c r="Y6" s="880" t="s">
        <v>11</v>
      </c>
      <c r="Z6" s="885" t="s">
        <v>3</v>
      </c>
      <c r="AA6" s="886"/>
      <c r="AB6" s="880" t="s">
        <v>4</v>
      </c>
      <c r="AC6" s="880"/>
      <c r="AD6" s="880"/>
      <c r="AE6" s="880"/>
      <c r="AF6" s="880"/>
      <c r="AG6" s="880"/>
      <c r="AH6" s="880" t="s">
        <v>19</v>
      </c>
      <c r="AI6" s="880" t="s">
        <v>2</v>
      </c>
      <c r="AJ6" s="880" t="s">
        <v>5</v>
      </c>
    </row>
    <row r="7" spans="2:36" x14ac:dyDescent="0.2">
      <c r="B7" s="763"/>
      <c r="C7" s="763"/>
      <c r="D7" s="763"/>
      <c r="E7" s="763"/>
      <c r="F7" s="763"/>
      <c r="G7" s="765"/>
      <c r="H7" s="763"/>
      <c r="I7" s="765"/>
      <c r="J7" s="765"/>
      <c r="K7" s="1156"/>
      <c r="L7" s="1156"/>
      <c r="M7" s="841" t="s">
        <v>13</v>
      </c>
      <c r="N7" s="841" t="s">
        <v>559</v>
      </c>
      <c r="O7" s="842" t="s">
        <v>561</v>
      </c>
      <c r="P7" s="858" t="s">
        <v>552</v>
      </c>
      <c r="Q7" s="880"/>
      <c r="R7" s="763"/>
      <c r="S7" s="898"/>
      <c r="T7" s="898"/>
      <c r="U7" s="898"/>
      <c r="V7" s="898"/>
      <c r="W7" s="1068"/>
      <c r="X7" s="880"/>
      <c r="Y7" s="880"/>
      <c r="Z7" s="844" t="s">
        <v>18</v>
      </c>
      <c r="AA7" s="844" t="s">
        <v>955</v>
      </c>
      <c r="AB7" s="880" t="s">
        <v>7</v>
      </c>
      <c r="AC7" s="880" t="s">
        <v>8</v>
      </c>
      <c r="AD7" s="878" t="s">
        <v>9</v>
      </c>
      <c r="AE7" s="880" t="s">
        <v>15</v>
      </c>
      <c r="AF7" s="880" t="s">
        <v>16</v>
      </c>
      <c r="AG7" s="880" t="s">
        <v>17</v>
      </c>
      <c r="AH7" s="880"/>
      <c r="AI7" s="1062"/>
      <c r="AJ7" s="880"/>
    </row>
    <row r="8" spans="2:36" ht="32.25" customHeight="1" x14ac:dyDescent="0.2">
      <c r="B8" s="1157"/>
      <c r="C8" s="1157"/>
      <c r="D8" s="1157"/>
      <c r="E8" s="1157"/>
      <c r="F8" s="1157"/>
      <c r="G8" s="1158"/>
      <c r="H8" s="1157"/>
      <c r="I8" s="1158"/>
      <c r="J8" s="1158"/>
      <c r="K8" s="1156"/>
      <c r="L8" s="1156"/>
      <c r="M8" s="841"/>
      <c r="N8" s="841"/>
      <c r="O8" s="843"/>
      <c r="P8" s="858"/>
      <c r="Q8" s="880"/>
      <c r="R8" s="1157"/>
      <c r="S8" s="32" t="s">
        <v>553</v>
      </c>
      <c r="T8" s="32" t="s">
        <v>554</v>
      </c>
      <c r="U8" s="32" t="s">
        <v>556</v>
      </c>
      <c r="V8" s="32" t="s">
        <v>555</v>
      </c>
      <c r="W8" s="1069"/>
      <c r="X8" s="844"/>
      <c r="Y8" s="844"/>
      <c r="Z8" s="845"/>
      <c r="AA8" s="845"/>
      <c r="AB8" s="881"/>
      <c r="AC8" s="844"/>
      <c r="AD8" s="879"/>
      <c r="AE8" s="881"/>
      <c r="AF8" s="881"/>
      <c r="AG8" s="881"/>
      <c r="AH8" s="844"/>
      <c r="AI8" s="881"/>
      <c r="AJ8" s="844"/>
    </row>
    <row r="9" spans="2:36" x14ac:dyDescent="0.2">
      <c r="B9" s="341"/>
      <c r="C9" s="341"/>
      <c r="D9" s="341"/>
      <c r="E9" s="341"/>
      <c r="F9" s="341"/>
      <c r="G9" s="342"/>
      <c r="H9" s="342"/>
      <c r="I9" s="342"/>
      <c r="J9" s="342"/>
      <c r="K9" s="343"/>
      <c r="L9" s="343"/>
      <c r="M9" s="37"/>
      <c r="N9" s="37"/>
      <c r="O9" s="37"/>
      <c r="P9" s="38"/>
      <c r="Q9" s="24"/>
      <c r="R9" s="25"/>
      <c r="S9" s="25"/>
      <c r="T9" s="25"/>
      <c r="U9" s="25"/>
      <c r="V9" s="25"/>
      <c r="W9" s="26"/>
      <c r="X9" s="27"/>
      <c r="Y9" s="27"/>
      <c r="Z9" s="28"/>
      <c r="AA9" s="29"/>
      <c r="AB9" s="30"/>
      <c r="AC9" s="27"/>
      <c r="AD9" s="31"/>
      <c r="AE9" s="30"/>
      <c r="AF9" s="30"/>
      <c r="AG9" s="30"/>
      <c r="AH9" s="27"/>
      <c r="AI9" s="30"/>
      <c r="AJ9" s="27"/>
    </row>
    <row r="10" spans="2:36" ht="38.25" x14ac:dyDescent="0.2">
      <c r="B10" s="166" t="s">
        <v>429</v>
      </c>
      <c r="C10" s="166" t="s">
        <v>516</v>
      </c>
      <c r="D10" s="944">
        <v>0.7</v>
      </c>
      <c r="E10" s="113" t="s">
        <v>522</v>
      </c>
      <c r="F10" s="892">
        <v>0.7</v>
      </c>
      <c r="G10" s="344" t="s">
        <v>528</v>
      </c>
      <c r="H10" s="167"/>
      <c r="I10" s="107" t="s">
        <v>182</v>
      </c>
      <c r="J10" s="106">
        <v>0</v>
      </c>
      <c r="K10" s="106">
        <v>1210</v>
      </c>
      <c r="L10" s="106" t="s">
        <v>940</v>
      </c>
      <c r="M10" s="107" t="s">
        <v>1042</v>
      </c>
      <c r="N10" s="107"/>
      <c r="O10" s="107"/>
      <c r="P10" s="107"/>
      <c r="Q10" s="172" t="s">
        <v>1807</v>
      </c>
      <c r="R10" s="107"/>
      <c r="S10" s="107"/>
      <c r="T10" s="107"/>
      <c r="U10" s="107"/>
      <c r="V10" s="107"/>
      <c r="W10" s="345">
        <v>44196</v>
      </c>
      <c r="X10" s="107"/>
      <c r="Y10" s="107"/>
      <c r="Z10" s="169"/>
      <c r="AA10" s="107" t="s">
        <v>617</v>
      </c>
      <c r="AB10" s="107"/>
      <c r="AC10" s="107"/>
      <c r="AD10" s="346">
        <v>0</v>
      </c>
      <c r="AE10" s="347">
        <v>0</v>
      </c>
      <c r="AF10" s="107"/>
      <c r="AG10" s="348"/>
      <c r="AH10" s="107" t="s">
        <v>137</v>
      </c>
      <c r="AI10" s="349" t="s">
        <v>1808</v>
      </c>
      <c r="AJ10" s="107"/>
    </row>
    <row r="11" spans="2:36" ht="51" x14ac:dyDescent="0.2">
      <c r="B11" s="166" t="s">
        <v>429</v>
      </c>
      <c r="C11" s="166" t="s">
        <v>516</v>
      </c>
      <c r="D11" s="1152"/>
      <c r="E11" s="113" t="s">
        <v>522</v>
      </c>
      <c r="F11" s="892"/>
      <c r="G11" s="344" t="s">
        <v>527</v>
      </c>
      <c r="H11" s="167"/>
      <c r="I11" s="106" t="s">
        <v>21</v>
      </c>
      <c r="J11" s="106">
        <v>2</v>
      </c>
      <c r="K11" s="106">
        <v>4</v>
      </c>
      <c r="L11" s="106" t="s">
        <v>940</v>
      </c>
      <c r="M11" s="107">
        <v>2</v>
      </c>
      <c r="N11" s="112"/>
      <c r="O11" s="113"/>
      <c r="P11" s="113"/>
      <c r="Q11" s="172" t="s">
        <v>1809</v>
      </c>
      <c r="R11" s="113"/>
      <c r="S11" s="113"/>
      <c r="T11" s="113"/>
      <c r="U11" s="113"/>
      <c r="V11" s="113"/>
      <c r="W11" s="345">
        <v>44196</v>
      </c>
      <c r="X11" s="113"/>
      <c r="Y11" s="113"/>
      <c r="Z11" s="1153" t="s">
        <v>1810</v>
      </c>
      <c r="AA11" s="1154" t="s">
        <v>1811</v>
      </c>
      <c r="AB11" s="1155" t="s">
        <v>1812</v>
      </c>
      <c r="AC11" s="1147" t="s">
        <v>1813</v>
      </c>
      <c r="AD11" s="1148">
        <v>0</v>
      </c>
      <c r="AE11" s="1149">
        <v>983150000</v>
      </c>
      <c r="AF11" s="1150">
        <v>139725000</v>
      </c>
      <c r="AG11" s="1151">
        <f>AF11/AE11</f>
        <v>0.14211971723541678</v>
      </c>
      <c r="AH11" s="107" t="s">
        <v>137</v>
      </c>
      <c r="AI11" s="349" t="s">
        <v>1808</v>
      </c>
      <c r="AJ11" s="113"/>
    </row>
    <row r="12" spans="2:36" ht="38.25" x14ac:dyDescent="0.2">
      <c r="B12" s="166" t="s">
        <v>429</v>
      </c>
      <c r="C12" s="166" t="s">
        <v>516</v>
      </c>
      <c r="D12" s="1152"/>
      <c r="E12" s="113" t="s">
        <v>522</v>
      </c>
      <c r="F12" s="892"/>
      <c r="G12" s="344" t="s">
        <v>526</v>
      </c>
      <c r="H12" s="167"/>
      <c r="I12" s="106" t="s">
        <v>21</v>
      </c>
      <c r="J12" s="106">
        <v>2</v>
      </c>
      <c r="K12" s="106">
        <v>5</v>
      </c>
      <c r="L12" s="106" t="s">
        <v>940</v>
      </c>
      <c r="M12" s="107">
        <v>1</v>
      </c>
      <c r="N12" s="113"/>
      <c r="O12" s="113"/>
      <c r="P12" s="113"/>
      <c r="Q12" s="350" t="s">
        <v>1814</v>
      </c>
      <c r="R12" s="113"/>
      <c r="S12" s="113"/>
      <c r="T12" s="113"/>
      <c r="U12" s="113"/>
      <c r="V12" s="113"/>
      <c r="W12" s="345">
        <v>44196</v>
      </c>
      <c r="X12" s="113"/>
      <c r="Y12" s="113"/>
      <c r="Z12" s="1153"/>
      <c r="AA12" s="1154"/>
      <c r="AB12" s="1155"/>
      <c r="AC12" s="1147"/>
      <c r="AD12" s="1148"/>
      <c r="AE12" s="1149"/>
      <c r="AF12" s="1150"/>
      <c r="AG12" s="1151"/>
      <c r="AH12" s="107" t="s">
        <v>137</v>
      </c>
      <c r="AI12" s="349" t="s">
        <v>1808</v>
      </c>
      <c r="AJ12" s="113"/>
    </row>
    <row r="13" spans="2:36" ht="38.25" x14ac:dyDescent="0.2">
      <c r="B13" s="166" t="s">
        <v>429</v>
      </c>
      <c r="C13" s="166" t="s">
        <v>516</v>
      </c>
      <c r="D13" s="1152"/>
      <c r="E13" s="113" t="s">
        <v>522</v>
      </c>
      <c r="F13" s="892"/>
      <c r="G13" s="344" t="s">
        <v>525</v>
      </c>
      <c r="H13" s="167"/>
      <c r="I13" s="106" t="s">
        <v>21</v>
      </c>
      <c r="J13" s="106">
        <v>4</v>
      </c>
      <c r="K13" s="106">
        <v>4</v>
      </c>
      <c r="L13" s="106" t="s">
        <v>1815</v>
      </c>
      <c r="M13" s="107" t="s">
        <v>1042</v>
      </c>
      <c r="N13" s="113"/>
      <c r="O13" s="113"/>
      <c r="P13" s="113"/>
      <c r="Q13" s="351"/>
      <c r="R13" s="113"/>
      <c r="S13" s="113"/>
      <c r="T13" s="113"/>
      <c r="U13" s="113"/>
      <c r="V13" s="113"/>
      <c r="W13" s="345"/>
      <c r="X13" s="113"/>
      <c r="Y13" s="113"/>
      <c r="Z13" s="113"/>
      <c r="AA13" s="113"/>
      <c r="AB13" s="113"/>
      <c r="AC13" s="113"/>
      <c r="AD13" s="113"/>
      <c r="AE13" s="113"/>
      <c r="AF13" s="352"/>
      <c r="AG13" s="348"/>
      <c r="AH13" s="107" t="s">
        <v>137</v>
      </c>
      <c r="AI13" s="349" t="s">
        <v>1808</v>
      </c>
      <c r="AJ13" s="113"/>
    </row>
    <row r="14" spans="2:36" ht="45" x14ac:dyDescent="0.2">
      <c r="B14" s="166" t="s">
        <v>429</v>
      </c>
      <c r="C14" s="166" t="s">
        <v>516</v>
      </c>
      <c r="D14" s="1152"/>
      <c r="E14" s="113" t="s">
        <v>522</v>
      </c>
      <c r="F14" s="892"/>
      <c r="G14" s="344" t="s">
        <v>524</v>
      </c>
      <c r="H14" s="167"/>
      <c r="I14" s="106" t="s">
        <v>21</v>
      </c>
      <c r="J14" s="106">
        <v>292</v>
      </c>
      <c r="K14" s="106">
        <v>600</v>
      </c>
      <c r="L14" s="106" t="s">
        <v>940</v>
      </c>
      <c r="M14" s="107">
        <v>140</v>
      </c>
      <c r="N14" s="113"/>
      <c r="O14" s="113"/>
      <c r="P14" s="113"/>
      <c r="Q14" s="351" t="s">
        <v>1816</v>
      </c>
      <c r="R14" s="113"/>
      <c r="S14" s="113"/>
      <c r="T14" s="113"/>
      <c r="U14" s="113"/>
      <c r="V14" s="113"/>
      <c r="W14" s="345">
        <v>44196</v>
      </c>
      <c r="X14" s="113"/>
      <c r="Y14" s="113"/>
      <c r="Z14" s="353" t="s">
        <v>1817</v>
      </c>
      <c r="AA14" s="354" t="s">
        <v>1818</v>
      </c>
      <c r="AB14" s="355" t="s">
        <v>1819</v>
      </c>
      <c r="AC14" s="356" t="s">
        <v>1820</v>
      </c>
      <c r="AD14" s="357">
        <v>900000000</v>
      </c>
      <c r="AE14" s="375">
        <v>1810000000</v>
      </c>
      <c r="AF14" s="352">
        <v>328977500</v>
      </c>
      <c r="AG14" s="348">
        <f>AF14/AE14</f>
        <v>0.18175552486187846</v>
      </c>
      <c r="AH14" s="107" t="s">
        <v>137</v>
      </c>
      <c r="AI14" s="349" t="s">
        <v>1808</v>
      </c>
      <c r="AJ14" s="113"/>
    </row>
    <row r="15" spans="2:36" ht="56.25" x14ac:dyDescent="0.2">
      <c r="B15" s="166" t="s">
        <v>429</v>
      </c>
      <c r="C15" s="166" t="s">
        <v>516</v>
      </c>
      <c r="D15" s="1146"/>
      <c r="E15" s="113" t="s">
        <v>522</v>
      </c>
      <c r="F15" s="892"/>
      <c r="G15" s="344" t="s">
        <v>523</v>
      </c>
      <c r="H15" s="167"/>
      <c r="I15" s="106" t="s">
        <v>21</v>
      </c>
      <c r="J15" s="106">
        <v>0</v>
      </c>
      <c r="K15" s="106">
        <v>150</v>
      </c>
      <c r="L15" s="106" t="s">
        <v>940</v>
      </c>
      <c r="M15" s="107">
        <v>25</v>
      </c>
      <c r="N15" s="113"/>
      <c r="O15" s="113"/>
      <c r="P15" s="113"/>
      <c r="Q15" s="358" t="s">
        <v>1821</v>
      </c>
      <c r="R15" s="113"/>
      <c r="S15" s="113"/>
      <c r="T15" s="113"/>
      <c r="U15" s="113"/>
      <c r="V15" s="113"/>
      <c r="W15" s="345">
        <v>44196</v>
      </c>
      <c r="X15" s="113"/>
      <c r="Y15" s="113"/>
      <c r="Z15" s="353" t="s">
        <v>1822</v>
      </c>
      <c r="AA15" s="107" t="s">
        <v>1823</v>
      </c>
      <c r="AB15" s="107" t="s">
        <v>1824</v>
      </c>
      <c r="AC15" s="107" t="s">
        <v>1825</v>
      </c>
      <c r="AD15" s="359">
        <v>1100000000</v>
      </c>
      <c r="AE15" s="359">
        <v>1674000000</v>
      </c>
      <c r="AF15" s="113">
        <v>517047500</v>
      </c>
      <c r="AG15" s="348">
        <f>AF15/AE15</f>
        <v>0.3088694743130227</v>
      </c>
      <c r="AH15" s="107" t="s">
        <v>137</v>
      </c>
      <c r="AI15" s="349" t="s">
        <v>1808</v>
      </c>
      <c r="AJ15" s="113"/>
    </row>
    <row r="16" spans="2:36" ht="51" x14ac:dyDescent="0.2">
      <c r="B16" s="166" t="s">
        <v>195</v>
      </c>
      <c r="C16" s="174" t="s">
        <v>236</v>
      </c>
      <c r="D16" s="360">
        <v>0.1</v>
      </c>
      <c r="E16" s="361" t="s">
        <v>240</v>
      </c>
      <c r="F16" s="362">
        <v>0.1</v>
      </c>
      <c r="G16" s="113" t="s">
        <v>239</v>
      </c>
      <c r="H16" s="167"/>
      <c r="I16" s="107" t="s">
        <v>21</v>
      </c>
      <c r="J16" s="107">
        <v>0</v>
      </c>
      <c r="K16" s="107">
        <v>100</v>
      </c>
      <c r="L16" s="106" t="s">
        <v>1815</v>
      </c>
      <c r="M16" s="107" t="s">
        <v>1042</v>
      </c>
      <c r="N16" s="113"/>
      <c r="O16" s="113"/>
      <c r="P16" s="113"/>
      <c r="Q16" s="358"/>
      <c r="R16" s="113"/>
      <c r="S16" s="113"/>
      <c r="T16" s="113"/>
      <c r="U16" s="113"/>
      <c r="V16" s="113"/>
      <c r="W16" s="345"/>
      <c r="X16" s="113"/>
      <c r="Y16" s="113"/>
      <c r="Z16" s="363"/>
      <c r="AA16" s="113"/>
      <c r="AB16" s="171" t="s">
        <v>1826</v>
      </c>
      <c r="AC16" s="171" t="s">
        <v>1827</v>
      </c>
      <c r="AD16" s="113">
        <v>1200000000</v>
      </c>
      <c r="AE16" s="352">
        <v>1586000000</v>
      </c>
      <c r="AF16" s="113"/>
      <c r="AG16" s="348"/>
      <c r="AH16" s="107" t="s">
        <v>137</v>
      </c>
      <c r="AI16" s="349" t="s">
        <v>1808</v>
      </c>
      <c r="AJ16" s="113"/>
    </row>
    <row r="17" spans="2:36" ht="45" x14ac:dyDescent="0.2">
      <c r="B17" s="176" t="s">
        <v>97</v>
      </c>
      <c r="C17" s="166" t="s">
        <v>140</v>
      </c>
      <c r="D17" s="944">
        <v>0.2</v>
      </c>
      <c r="E17" s="169" t="s">
        <v>139</v>
      </c>
      <c r="F17" s="892">
        <v>0.2</v>
      </c>
      <c r="G17" s="139" t="s">
        <v>141</v>
      </c>
      <c r="H17" s="167"/>
      <c r="I17" s="107" t="s">
        <v>21</v>
      </c>
      <c r="J17" s="107">
        <v>1010</v>
      </c>
      <c r="K17" s="364">
        <v>1250</v>
      </c>
      <c r="L17" s="106" t="s">
        <v>940</v>
      </c>
      <c r="M17" s="106">
        <v>300</v>
      </c>
      <c r="N17" s="169"/>
      <c r="O17" s="169"/>
      <c r="P17" s="169"/>
      <c r="Q17" s="365" t="s">
        <v>1828</v>
      </c>
      <c r="R17" s="169"/>
      <c r="S17" s="169"/>
      <c r="T17" s="169"/>
      <c r="U17" s="169"/>
      <c r="V17" s="169"/>
      <c r="W17" s="345">
        <v>44196</v>
      </c>
      <c r="X17" s="169"/>
      <c r="Y17" s="169"/>
      <c r="Z17" s="349" t="s">
        <v>1829</v>
      </c>
      <c r="AA17" s="366" t="s">
        <v>1830</v>
      </c>
      <c r="AB17" s="367" t="s">
        <v>1831</v>
      </c>
      <c r="AC17" s="368" t="s">
        <v>1832</v>
      </c>
      <c r="AD17" s="369">
        <v>2500000000</v>
      </c>
      <c r="AE17" s="376">
        <v>1115074350</v>
      </c>
      <c r="AF17" s="370">
        <v>480942500</v>
      </c>
      <c r="AG17" s="360">
        <f>AF17/AE17</f>
        <v>0.43130980458836671</v>
      </c>
      <c r="AH17" s="107" t="s">
        <v>137</v>
      </c>
      <c r="AI17" s="349" t="s">
        <v>1808</v>
      </c>
      <c r="AJ17" s="169"/>
    </row>
    <row r="18" spans="2:36" ht="36" x14ac:dyDescent="0.2">
      <c r="B18" s="176" t="s">
        <v>97</v>
      </c>
      <c r="C18" s="166" t="s">
        <v>140</v>
      </c>
      <c r="D18" s="1146"/>
      <c r="E18" s="169" t="s">
        <v>139</v>
      </c>
      <c r="F18" s="892"/>
      <c r="G18" s="139" t="s">
        <v>138</v>
      </c>
      <c r="H18" s="167"/>
      <c r="I18" s="107" t="s">
        <v>21</v>
      </c>
      <c r="J18" s="107">
        <v>538</v>
      </c>
      <c r="K18" s="107">
        <v>400</v>
      </c>
      <c r="L18" s="106" t="s">
        <v>940</v>
      </c>
      <c r="M18" s="106">
        <v>75</v>
      </c>
      <c r="N18" s="169"/>
      <c r="O18" s="169"/>
      <c r="P18" s="169"/>
      <c r="Q18" s="371" t="s">
        <v>1833</v>
      </c>
      <c r="R18" s="169"/>
      <c r="S18" s="169"/>
      <c r="T18" s="169"/>
      <c r="U18" s="169"/>
      <c r="V18" s="169"/>
      <c r="W18" s="345">
        <v>44196</v>
      </c>
      <c r="X18" s="169"/>
      <c r="Y18" s="169"/>
      <c r="Z18" s="366" t="s">
        <v>1834</v>
      </c>
      <c r="AA18" s="372" t="s">
        <v>1835</v>
      </c>
      <c r="AB18" s="373" t="s">
        <v>1836</v>
      </c>
      <c r="AC18" s="372" t="s">
        <v>1837</v>
      </c>
      <c r="AD18" s="374">
        <v>800000000</v>
      </c>
      <c r="AE18" s="377">
        <v>314925650</v>
      </c>
      <c r="AF18" s="374">
        <v>310475000</v>
      </c>
      <c r="AG18" s="360">
        <f>AF18/AE18</f>
        <v>0.98586761668984413</v>
      </c>
      <c r="AH18" s="107" t="s">
        <v>137</v>
      </c>
      <c r="AI18" s="349" t="s">
        <v>1838</v>
      </c>
      <c r="AJ18" s="169"/>
    </row>
  </sheetData>
  <sheetProtection selectLockedCells="1" selectUnlockedCells="1"/>
  <mergeCells count="47">
    <mergeCell ref="B6:B8"/>
    <mergeCell ref="C6:C8"/>
    <mergeCell ref="D6:D8"/>
    <mergeCell ref="E6:E8"/>
    <mergeCell ref="F6:F8"/>
    <mergeCell ref="G6:G8"/>
    <mergeCell ref="H6:H8"/>
    <mergeCell ref="I6:I8"/>
    <mergeCell ref="J6:J8"/>
    <mergeCell ref="K6:K8"/>
    <mergeCell ref="X6:X8"/>
    <mergeCell ref="Y6:Y8"/>
    <mergeCell ref="Z6:AA6"/>
    <mergeCell ref="AB6:AG6"/>
    <mergeCell ref="L6:L8"/>
    <mergeCell ref="M6:P6"/>
    <mergeCell ref="Q6:Q8"/>
    <mergeCell ref="R6:R8"/>
    <mergeCell ref="S6:V7"/>
    <mergeCell ref="AH6:AH8"/>
    <mergeCell ref="AI6:AI8"/>
    <mergeCell ref="AJ6:AJ8"/>
    <mergeCell ref="M7:M8"/>
    <mergeCell ref="N7:N8"/>
    <mergeCell ref="O7:O8"/>
    <mergeCell ref="P7:P8"/>
    <mergeCell ref="Z7:Z8"/>
    <mergeCell ref="AA7:AA8"/>
    <mergeCell ref="AB7:AB8"/>
    <mergeCell ref="AC7:AC8"/>
    <mergeCell ref="AD7:AD8"/>
    <mergeCell ref="AE7:AE8"/>
    <mergeCell ref="AF7:AF8"/>
    <mergeCell ref="AG7:AG8"/>
    <mergeCell ref="W6:W8"/>
    <mergeCell ref="AF11:AF12"/>
    <mergeCell ref="AG11:AG12"/>
    <mergeCell ref="D10:D15"/>
    <mergeCell ref="F10:F15"/>
    <mergeCell ref="Z11:Z12"/>
    <mergeCell ref="AA11:AA12"/>
    <mergeCell ref="AB11:AB12"/>
    <mergeCell ref="D17:D18"/>
    <mergeCell ref="F17:F18"/>
    <mergeCell ref="AC11:AC12"/>
    <mergeCell ref="AD11:AD12"/>
    <mergeCell ref="AE11:AE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3:AJ12"/>
  <sheetViews>
    <sheetView zoomScale="70" zoomScaleNormal="70" workbookViewId="0">
      <selection activeCell="AJ10" sqref="AJ10"/>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7.140625" style="2" customWidth="1"/>
    <col min="13" max="13" width="20.28515625" style="2" customWidth="1"/>
    <col min="14" max="14" width="20.28515625" style="36" hidden="1" customWidth="1"/>
    <col min="15" max="15" width="17.28515625" style="2" hidden="1" customWidth="1"/>
    <col min="16" max="16" width="11.85546875" style="2" hidden="1" customWidth="1"/>
    <col min="17" max="17" width="27.14062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5" width="22.140625" style="2" customWidth="1"/>
    <col min="36" max="36" width="21.7109375" style="2" customWidth="1"/>
    <col min="37" max="16384" width="11.42578125" style="1"/>
  </cols>
  <sheetData>
    <row r="3" spans="1:36" ht="21.75" customHeight="1"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567</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6"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6"/>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1144"/>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63.75" x14ac:dyDescent="0.2">
      <c r="B9" s="1044" t="s">
        <v>39</v>
      </c>
      <c r="C9" s="1044" t="s">
        <v>38</v>
      </c>
      <c r="D9" s="1095">
        <v>1</v>
      </c>
      <c r="E9" s="1035" t="s">
        <v>546</v>
      </c>
      <c r="F9" s="1095">
        <v>1</v>
      </c>
      <c r="G9" s="1107" t="s">
        <v>88</v>
      </c>
      <c r="H9" s="1095">
        <v>1</v>
      </c>
      <c r="I9" s="1107" t="s">
        <v>21</v>
      </c>
      <c r="J9" s="1107">
        <v>171</v>
      </c>
      <c r="K9" s="1107">
        <v>605</v>
      </c>
      <c r="L9" s="1023" t="s">
        <v>940</v>
      </c>
      <c r="M9" s="1107">
        <v>151</v>
      </c>
      <c r="N9" s="1162"/>
      <c r="O9" s="1035"/>
      <c r="P9" s="1035"/>
      <c r="Q9" s="198" t="s">
        <v>950</v>
      </c>
      <c r="R9" s="80">
        <v>0.33</v>
      </c>
      <c r="S9" s="40"/>
      <c r="T9" s="40"/>
      <c r="U9" s="40"/>
      <c r="V9" s="40"/>
      <c r="W9" s="90">
        <v>44196</v>
      </c>
      <c r="X9" s="40"/>
      <c r="Y9" s="40"/>
      <c r="Z9" s="71" t="s">
        <v>947</v>
      </c>
      <c r="AA9" s="40"/>
      <c r="AB9" s="40"/>
      <c r="AC9" s="40"/>
      <c r="AD9" s="1159">
        <v>3000000</v>
      </c>
      <c r="AE9" s="1159">
        <v>3000001</v>
      </c>
      <c r="AF9" s="40"/>
      <c r="AG9" s="40"/>
      <c r="AH9" s="79" t="s">
        <v>86</v>
      </c>
      <c r="AI9" s="40" t="s">
        <v>953</v>
      </c>
      <c r="AJ9" s="40" t="s">
        <v>954</v>
      </c>
    </row>
    <row r="10" spans="1:36" s="8" customFormat="1" ht="63.75" x14ac:dyDescent="0.2">
      <c r="B10" s="1045"/>
      <c r="C10" s="1045"/>
      <c r="D10" s="1025"/>
      <c r="E10" s="1036"/>
      <c r="F10" s="1025"/>
      <c r="G10" s="1117"/>
      <c r="H10" s="1025"/>
      <c r="I10" s="1117"/>
      <c r="J10" s="1117"/>
      <c r="K10" s="1117"/>
      <c r="L10" s="1025"/>
      <c r="M10" s="1117"/>
      <c r="N10" s="1163"/>
      <c r="O10" s="1036"/>
      <c r="P10" s="1036"/>
      <c r="Q10" s="198" t="s">
        <v>951</v>
      </c>
      <c r="R10" s="80">
        <v>0.33</v>
      </c>
      <c r="S10" s="40"/>
      <c r="T10" s="40"/>
      <c r="U10" s="40"/>
      <c r="V10" s="40"/>
      <c r="W10" s="90">
        <v>44196</v>
      </c>
      <c r="X10" s="40"/>
      <c r="Y10" s="40"/>
      <c r="Z10" s="71" t="s">
        <v>947</v>
      </c>
      <c r="AA10" s="40"/>
      <c r="AB10" s="40"/>
      <c r="AC10" s="40"/>
      <c r="AD10" s="1160"/>
      <c r="AE10" s="1160"/>
      <c r="AF10" s="40"/>
      <c r="AG10" s="40"/>
      <c r="AH10" s="79" t="s">
        <v>86</v>
      </c>
      <c r="AI10" s="40" t="s">
        <v>953</v>
      </c>
      <c r="AJ10" s="40" t="s">
        <v>954</v>
      </c>
    </row>
    <row r="11" spans="1:36" s="8" customFormat="1" ht="76.5" x14ac:dyDescent="0.2">
      <c r="B11" s="1046"/>
      <c r="C11" s="1046"/>
      <c r="D11" s="1024"/>
      <c r="E11" s="1037"/>
      <c r="F11" s="1024"/>
      <c r="G11" s="1108"/>
      <c r="H11" s="1024"/>
      <c r="I11" s="1108"/>
      <c r="J11" s="1108"/>
      <c r="K11" s="1108"/>
      <c r="L11" s="1024"/>
      <c r="M11" s="1108"/>
      <c r="N11" s="1164"/>
      <c r="O11" s="1037"/>
      <c r="P11" s="1037"/>
      <c r="Q11" s="198" t="s">
        <v>952</v>
      </c>
      <c r="R11" s="80">
        <v>0.34</v>
      </c>
      <c r="S11" s="40"/>
      <c r="T11" s="40"/>
      <c r="U11" s="40"/>
      <c r="V11" s="40"/>
      <c r="W11" s="90">
        <v>44196</v>
      </c>
      <c r="X11" s="40"/>
      <c r="Y11" s="40"/>
      <c r="Z11" s="71" t="s">
        <v>947</v>
      </c>
      <c r="AA11" s="40"/>
      <c r="AB11" s="40"/>
      <c r="AC11" s="40"/>
      <c r="AD11" s="1161"/>
      <c r="AE11" s="1161"/>
      <c r="AF11" s="40"/>
      <c r="AG11" s="40"/>
      <c r="AH11" s="79" t="s">
        <v>86</v>
      </c>
      <c r="AI11" s="40" t="s">
        <v>953</v>
      </c>
      <c r="AJ11" s="40" t="s">
        <v>954</v>
      </c>
    </row>
    <row r="12" spans="1:36" s="36" customFormat="1" ht="25.5" x14ac:dyDescent="0.25">
      <c r="B12" s="95" t="s">
        <v>39</v>
      </c>
      <c r="C12" s="95" t="s">
        <v>38</v>
      </c>
      <c r="D12" s="39"/>
      <c r="E12" s="40" t="s">
        <v>546</v>
      </c>
      <c r="F12" s="39"/>
      <c r="G12" s="188" t="s">
        <v>87</v>
      </c>
      <c r="H12" s="83"/>
      <c r="I12" s="79" t="s">
        <v>21</v>
      </c>
      <c r="J12" s="79">
        <v>0</v>
      </c>
      <c r="K12" s="79">
        <v>1</v>
      </c>
      <c r="L12" s="39" t="s">
        <v>940</v>
      </c>
      <c r="M12" s="79" t="s">
        <v>819</v>
      </c>
      <c r="N12" s="79"/>
      <c r="O12" s="40"/>
      <c r="P12" s="40"/>
      <c r="Q12" s="40" t="s">
        <v>949</v>
      </c>
      <c r="R12" s="40"/>
      <c r="S12" s="40"/>
      <c r="T12" s="40"/>
      <c r="U12" s="40"/>
      <c r="V12" s="40"/>
      <c r="W12" s="71" t="s">
        <v>949</v>
      </c>
      <c r="X12" s="40"/>
      <c r="Y12" s="40"/>
      <c r="Z12" s="40"/>
      <c r="AA12" s="40"/>
      <c r="AB12" s="40"/>
      <c r="AC12" s="40"/>
      <c r="AD12" s="40"/>
      <c r="AE12" s="40"/>
      <c r="AF12" s="40"/>
      <c r="AG12" s="40"/>
      <c r="AH12" s="79"/>
      <c r="AI12" s="40"/>
      <c r="AJ12" s="40"/>
    </row>
  </sheetData>
  <sheetProtection selectLockedCells="1" selectUnlockedCells="1"/>
  <autoFilter ref="A8:BE8" xr:uid="{00000000-0009-0000-0000-000005000000}"/>
  <mergeCells count="52">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 ref="AD9:AD11"/>
    <mergeCell ref="AE9:AE11"/>
    <mergeCell ref="P9:P11"/>
    <mergeCell ref="O9:O11"/>
    <mergeCell ref="N9:N11"/>
    <mergeCell ref="M9:M11"/>
    <mergeCell ref="L9:L11"/>
    <mergeCell ref="K9:K11"/>
    <mergeCell ref="J9:J11"/>
    <mergeCell ref="I9:I11"/>
    <mergeCell ref="C9:C11"/>
    <mergeCell ref="B9:B11"/>
    <mergeCell ref="H9:H11"/>
    <mergeCell ref="G9:G11"/>
    <mergeCell ref="F9:F11"/>
    <mergeCell ref="E9:E11"/>
    <mergeCell ref="D9:D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J9"/>
  <sheetViews>
    <sheetView topLeftCell="K1" zoomScale="70" zoomScaleNormal="70" workbookViewId="0">
      <selection activeCell="AB17" sqref="AB17"/>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24.28515625" style="2" customWidth="1"/>
    <col min="13" max="13" width="34"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16" style="2" customWidth="1"/>
    <col min="24" max="24" width="17.85546875" style="2"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3" spans="1:36" ht="21.75" customHeight="1" x14ac:dyDescent="0.25">
      <c r="B3" s="17" t="s">
        <v>551</v>
      </c>
      <c r="C3" s="33">
        <v>2020</v>
      </c>
      <c r="D3" s="9"/>
      <c r="E3" s="9"/>
      <c r="F3" s="9"/>
      <c r="G3" s="10"/>
      <c r="H3" s="10"/>
      <c r="I3" s="10"/>
      <c r="J3" s="10"/>
      <c r="K3" s="10"/>
      <c r="L3" s="10"/>
      <c r="M3" s="10"/>
      <c r="N3" s="34"/>
      <c r="O3" s="10"/>
      <c r="P3" s="10"/>
      <c r="Q3" s="10"/>
      <c r="R3" s="10"/>
      <c r="S3" s="10"/>
      <c r="T3" s="10"/>
      <c r="U3" s="10"/>
      <c r="V3" s="10"/>
      <c r="W3" s="10"/>
      <c r="X3" s="10"/>
      <c r="Y3" s="10"/>
      <c r="Z3" s="10"/>
      <c r="AA3" s="10"/>
      <c r="AB3" s="10"/>
      <c r="AC3" s="10"/>
      <c r="AD3" s="10"/>
      <c r="AE3" s="10"/>
      <c r="AF3" s="10"/>
      <c r="AG3" s="10"/>
      <c r="AH3" s="11"/>
      <c r="AI3" s="10"/>
      <c r="AJ3" s="12"/>
    </row>
    <row r="4" spans="1:36" ht="22.5" customHeight="1" x14ac:dyDescent="0.25">
      <c r="B4" s="17" t="s">
        <v>550</v>
      </c>
      <c r="C4" s="33" t="s">
        <v>1477</v>
      </c>
      <c r="D4" s="13"/>
      <c r="E4" s="13"/>
      <c r="F4" s="13"/>
      <c r="G4" s="14"/>
      <c r="H4" s="14"/>
      <c r="I4" s="14"/>
      <c r="J4" s="14"/>
      <c r="K4" s="14"/>
      <c r="L4" s="14"/>
      <c r="M4" s="14"/>
      <c r="N4" s="35"/>
      <c r="O4" s="14"/>
      <c r="P4" s="14"/>
      <c r="Q4" s="14"/>
      <c r="R4" s="14"/>
      <c r="S4" s="14"/>
      <c r="T4" s="14"/>
      <c r="U4" s="14"/>
      <c r="V4" s="14"/>
      <c r="W4" s="14"/>
      <c r="X4" s="14"/>
      <c r="Y4" s="14"/>
      <c r="Z4" s="14"/>
      <c r="AA4" s="14"/>
      <c r="AB4" s="14"/>
      <c r="AC4" s="14"/>
      <c r="AD4" s="14"/>
      <c r="AE4" s="14"/>
      <c r="AF4" s="14"/>
      <c r="AG4" s="14"/>
      <c r="AH4" s="15"/>
      <c r="AI4" s="14"/>
      <c r="AJ4" s="16"/>
    </row>
    <row r="5" spans="1:36" ht="15.75" customHeight="1" x14ac:dyDescent="0.2">
      <c r="B5" s="894" t="s">
        <v>544</v>
      </c>
      <c r="C5" s="894" t="s">
        <v>0</v>
      </c>
      <c r="D5" s="894" t="s">
        <v>549</v>
      </c>
      <c r="E5" s="894" t="s">
        <v>543</v>
      </c>
      <c r="F5" s="894" t="s">
        <v>549</v>
      </c>
      <c r="G5" s="902" t="s">
        <v>6</v>
      </c>
      <c r="H5" s="894" t="s">
        <v>549</v>
      </c>
      <c r="I5" s="902" t="s">
        <v>542</v>
      </c>
      <c r="J5" s="902" t="s">
        <v>541</v>
      </c>
      <c r="K5" s="840" t="s">
        <v>540</v>
      </c>
      <c r="L5" s="840" t="s">
        <v>1</v>
      </c>
      <c r="M5" s="1145" t="s">
        <v>14</v>
      </c>
      <c r="N5" s="1145"/>
      <c r="O5" s="1145"/>
      <c r="P5" s="1145"/>
      <c r="Q5" s="880" t="s">
        <v>557</v>
      </c>
      <c r="R5" s="894" t="s">
        <v>549</v>
      </c>
      <c r="S5" s="897" t="s">
        <v>560</v>
      </c>
      <c r="T5" s="897"/>
      <c r="U5" s="897"/>
      <c r="V5" s="897"/>
      <c r="W5" s="1067" t="s">
        <v>12</v>
      </c>
      <c r="X5" s="880" t="s">
        <v>562</v>
      </c>
      <c r="Y5" s="880" t="s">
        <v>11</v>
      </c>
      <c r="Z5" s="885" t="s">
        <v>3</v>
      </c>
      <c r="AA5" s="886"/>
      <c r="AB5" s="880" t="s">
        <v>4</v>
      </c>
      <c r="AC5" s="880"/>
      <c r="AD5" s="880"/>
      <c r="AE5" s="880"/>
      <c r="AF5" s="880"/>
      <c r="AG5" s="880"/>
      <c r="AH5" s="880" t="s">
        <v>19</v>
      </c>
      <c r="AI5" s="880" t="s">
        <v>2</v>
      </c>
      <c r="AJ5" s="880" t="s">
        <v>5</v>
      </c>
    </row>
    <row r="6" spans="1:36" ht="25.5" customHeight="1" x14ac:dyDescent="0.2">
      <c r="B6" s="895"/>
      <c r="C6" s="895"/>
      <c r="D6" s="895"/>
      <c r="E6" s="895"/>
      <c r="F6" s="895"/>
      <c r="G6" s="903"/>
      <c r="H6" s="895"/>
      <c r="I6" s="903"/>
      <c r="J6" s="903"/>
      <c r="K6" s="840"/>
      <c r="L6" s="840"/>
      <c r="M6" s="841" t="s">
        <v>13</v>
      </c>
      <c r="N6" s="841" t="s">
        <v>559</v>
      </c>
      <c r="O6" s="842" t="s">
        <v>561</v>
      </c>
      <c r="P6" s="858" t="s">
        <v>552</v>
      </c>
      <c r="Q6" s="880"/>
      <c r="R6" s="895"/>
      <c r="S6" s="898"/>
      <c r="T6" s="898"/>
      <c r="U6" s="898"/>
      <c r="V6" s="898"/>
      <c r="W6" s="1068"/>
      <c r="X6" s="880"/>
      <c r="Y6" s="880"/>
      <c r="Z6" s="844" t="s">
        <v>18</v>
      </c>
      <c r="AA6" s="844" t="s">
        <v>955</v>
      </c>
      <c r="AB6" s="880" t="s">
        <v>7</v>
      </c>
      <c r="AC6" s="880" t="s">
        <v>8</v>
      </c>
      <c r="AD6" s="878" t="s">
        <v>9</v>
      </c>
      <c r="AE6" s="880" t="s">
        <v>15</v>
      </c>
      <c r="AF6" s="880" t="s">
        <v>16</v>
      </c>
      <c r="AG6" s="880" t="s">
        <v>17</v>
      </c>
      <c r="AH6" s="880"/>
      <c r="AI6" s="1062"/>
      <c r="AJ6" s="880"/>
    </row>
    <row r="7" spans="1:36" ht="25.5" customHeight="1" x14ac:dyDescent="0.2">
      <c r="B7" s="896"/>
      <c r="C7" s="896"/>
      <c r="D7" s="896"/>
      <c r="E7" s="896"/>
      <c r="F7" s="896"/>
      <c r="G7" s="904"/>
      <c r="H7" s="896"/>
      <c r="I7" s="904"/>
      <c r="J7" s="904"/>
      <c r="K7" s="840"/>
      <c r="L7" s="840"/>
      <c r="M7" s="841"/>
      <c r="N7" s="841"/>
      <c r="O7" s="843"/>
      <c r="P7" s="858"/>
      <c r="Q7" s="880"/>
      <c r="R7" s="896"/>
      <c r="S7" s="32" t="s">
        <v>553</v>
      </c>
      <c r="T7" s="32" t="s">
        <v>554</v>
      </c>
      <c r="U7" s="32" t="s">
        <v>556</v>
      </c>
      <c r="V7" s="32" t="s">
        <v>555</v>
      </c>
      <c r="W7" s="1069"/>
      <c r="X7" s="844"/>
      <c r="Y7" s="844"/>
      <c r="Z7" s="845"/>
      <c r="AA7" s="845"/>
      <c r="AB7" s="881"/>
      <c r="AC7" s="844"/>
      <c r="AD7" s="879"/>
      <c r="AE7" s="881"/>
      <c r="AF7" s="881"/>
      <c r="AG7" s="881"/>
      <c r="AH7" s="844"/>
      <c r="AI7" s="881"/>
      <c r="AJ7" s="844"/>
    </row>
    <row r="8" spans="1:36" ht="15.75" customHeight="1" x14ac:dyDescent="0.2">
      <c r="A8" s="18" t="s">
        <v>548</v>
      </c>
      <c r="B8" s="19"/>
      <c r="C8" s="19"/>
      <c r="D8" s="19"/>
      <c r="E8" s="19"/>
      <c r="F8" s="19"/>
      <c r="G8" s="20"/>
      <c r="H8" s="20"/>
      <c r="I8" s="20"/>
      <c r="J8" s="20"/>
      <c r="K8" s="21"/>
      <c r="L8" s="21"/>
      <c r="M8" s="37"/>
      <c r="N8" s="37"/>
      <c r="O8" s="37"/>
      <c r="P8" s="38"/>
      <c r="Q8" s="24"/>
      <c r="R8" s="25"/>
      <c r="S8" s="25"/>
      <c r="T8" s="25"/>
      <c r="U8" s="25"/>
      <c r="V8" s="25"/>
      <c r="W8" s="26"/>
      <c r="X8" s="27"/>
      <c r="Y8" s="27"/>
      <c r="Z8" s="28"/>
      <c r="AA8" s="29"/>
      <c r="AB8" s="30"/>
      <c r="AC8" s="27"/>
      <c r="AD8" s="31"/>
      <c r="AE8" s="30"/>
      <c r="AF8" s="30"/>
      <c r="AG8" s="30"/>
      <c r="AH8" s="27"/>
      <c r="AI8" s="30"/>
      <c r="AJ8" s="27"/>
    </row>
    <row r="9" spans="1:36" s="8" customFormat="1" ht="38.25" x14ac:dyDescent="0.2">
      <c r="B9" s="85" t="s">
        <v>39</v>
      </c>
      <c r="C9" s="85" t="s">
        <v>38</v>
      </c>
      <c r="D9" s="191"/>
      <c r="E9" s="71" t="s">
        <v>546</v>
      </c>
      <c r="F9" s="191"/>
      <c r="G9" s="79" t="s">
        <v>85</v>
      </c>
      <c r="H9" s="191"/>
      <c r="I9" s="79" t="s">
        <v>21</v>
      </c>
      <c r="J9" s="79">
        <v>0</v>
      </c>
      <c r="K9" s="79">
        <v>1</v>
      </c>
      <c r="L9" s="84" t="s">
        <v>1478</v>
      </c>
      <c r="M9" s="192">
        <v>0.1</v>
      </c>
      <c r="N9" s="192">
        <v>0.1</v>
      </c>
      <c r="O9" s="80">
        <v>0</v>
      </c>
      <c r="P9" s="80">
        <v>0.1</v>
      </c>
      <c r="Q9" s="71">
        <v>1</v>
      </c>
      <c r="R9" s="80">
        <v>0.1</v>
      </c>
      <c r="S9" s="71">
        <v>0</v>
      </c>
      <c r="T9" s="71">
        <v>0</v>
      </c>
      <c r="U9" s="71">
        <v>0</v>
      </c>
      <c r="V9" s="80">
        <v>0.1</v>
      </c>
      <c r="W9" s="71" t="s">
        <v>1479</v>
      </c>
      <c r="X9" s="71" t="s">
        <v>1480</v>
      </c>
      <c r="Y9" s="71" t="s">
        <v>1481</v>
      </c>
      <c r="Z9" s="71" t="s">
        <v>85</v>
      </c>
      <c r="AA9" s="71" t="s">
        <v>1482</v>
      </c>
      <c r="AB9" s="71" t="s">
        <v>949</v>
      </c>
      <c r="AC9" s="71" t="s">
        <v>949</v>
      </c>
      <c r="AD9" s="71" t="s">
        <v>949</v>
      </c>
      <c r="AE9" s="71" t="s">
        <v>949</v>
      </c>
      <c r="AF9" s="71" t="s">
        <v>949</v>
      </c>
      <c r="AG9" s="71" t="s">
        <v>949</v>
      </c>
      <c r="AH9" s="79" t="s">
        <v>84</v>
      </c>
      <c r="AI9" s="71" t="s">
        <v>1483</v>
      </c>
      <c r="AJ9" s="71"/>
    </row>
  </sheetData>
  <sheetProtection selectLockedCells="1" selectUnlockedCells="1"/>
  <autoFilter ref="A8:BE8" xr:uid="{00000000-0009-0000-0000-000006000000}"/>
  <mergeCells count="35">
    <mergeCell ref="G5:G7"/>
    <mergeCell ref="B5:B7"/>
    <mergeCell ref="C5:C7"/>
    <mergeCell ref="D5:D7"/>
    <mergeCell ref="E5:E7"/>
    <mergeCell ref="F5:F7"/>
    <mergeCell ref="H5:H7"/>
    <mergeCell ref="I5:I7"/>
    <mergeCell ref="J5:J7"/>
    <mergeCell ref="K5:K7"/>
    <mergeCell ref="L5:L7"/>
    <mergeCell ref="M6:M7"/>
    <mergeCell ref="N6:N7"/>
    <mergeCell ref="O6:O7"/>
    <mergeCell ref="P6:P7"/>
    <mergeCell ref="Z6:Z7"/>
    <mergeCell ref="Q5:Q7"/>
    <mergeCell ref="R5:R7"/>
    <mergeCell ref="S5:V6"/>
    <mergeCell ref="W5:W7"/>
    <mergeCell ref="X5:X7"/>
    <mergeCell ref="Y5:Y7"/>
    <mergeCell ref="M5:P5"/>
    <mergeCell ref="Z5:AA5"/>
    <mergeCell ref="AA6:AA7"/>
    <mergeCell ref="AB5:AG5"/>
    <mergeCell ref="AH5:AH7"/>
    <mergeCell ref="AI5:AI7"/>
    <mergeCell ref="AJ5:AJ7"/>
    <mergeCell ref="AG6:AG7"/>
    <mergeCell ref="AB6:AB7"/>
    <mergeCell ref="AC6:AC7"/>
    <mergeCell ref="AD6:AD7"/>
    <mergeCell ref="AE6:AE7"/>
    <mergeCell ref="AF6:A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AJ86"/>
  <sheetViews>
    <sheetView zoomScale="70" zoomScaleNormal="70" workbookViewId="0">
      <selection activeCell="AA6" sqref="AA6"/>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18" style="2" customWidth="1"/>
    <col min="13" max="13" width="43.140625" style="2" customWidth="1"/>
    <col min="14" max="14" width="20.28515625" style="36" hidden="1" customWidth="1"/>
    <col min="15" max="15" width="17.28515625" style="2" hidden="1" customWidth="1"/>
    <col min="16" max="16" width="11.85546875" style="2" hidden="1" customWidth="1"/>
    <col min="17" max="17" width="37.5703125" style="2" customWidth="1"/>
    <col min="18" max="18" width="7.5703125" style="2" hidden="1" customWidth="1"/>
    <col min="19" max="19" width="6.5703125" style="2" hidden="1" customWidth="1"/>
    <col min="20" max="22" width="7.5703125" style="2" hidden="1" customWidth="1"/>
    <col min="23" max="23" width="17.42578125"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5" width="24.140625" style="2" customWidth="1"/>
    <col min="36" max="36" width="24.5703125" style="2" customWidth="1"/>
    <col min="37" max="16384" width="11.42578125" style="1"/>
  </cols>
  <sheetData>
    <row r="1" spans="2:36" ht="15.75" x14ac:dyDescent="0.25">
      <c r="B1" s="17" t="s">
        <v>551</v>
      </c>
      <c r="C1" s="33">
        <v>2020</v>
      </c>
      <c r="D1" s="9"/>
      <c r="E1" s="9"/>
      <c r="F1" s="9"/>
      <c r="G1" s="10"/>
      <c r="H1" s="10"/>
      <c r="I1" s="10"/>
      <c r="J1" s="10"/>
      <c r="K1" s="10"/>
      <c r="L1" s="41"/>
      <c r="M1" s="41"/>
      <c r="N1" s="34"/>
      <c r="O1" s="10"/>
      <c r="P1" s="10"/>
      <c r="Q1" s="10"/>
      <c r="R1" s="41"/>
      <c r="S1" s="120"/>
      <c r="T1" s="120"/>
      <c r="U1" s="10"/>
      <c r="V1" s="10"/>
      <c r="W1" s="72"/>
      <c r="X1" s="10"/>
      <c r="Y1" s="10"/>
      <c r="Z1" s="10"/>
      <c r="AA1" s="121"/>
      <c r="AB1" s="10"/>
      <c r="AC1" s="10"/>
      <c r="AD1" s="122"/>
      <c r="AE1" s="122"/>
      <c r="AF1" s="122"/>
      <c r="AG1" s="122"/>
      <c r="AH1" s="11"/>
      <c r="AI1" s="72"/>
      <c r="AJ1" s="12"/>
    </row>
    <row r="2" spans="2:36" ht="15.75" x14ac:dyDescent="0.25">
      <c r="B2" s="17" t="s">
        <v>550</v>
      </c>
      <c r="C2" s="33" t="s">
        <v>570</v>
      </c>
      <c r="D2" s="13"/>
      <c r="E2" s="13"/>
      <c r="F2" s="13"/>
      <c r="G2" s="14"/>
      <c r="H2" s="14"/>
      <c r="I2" s="14"/>
      <c r="J2" s="14"/>
      <c r="K2" s="14"/>
      <c r="L2" s="42"/>
      <c r="M2" s="42"/>
      <c r="N2" s="35"/>
      <c r="O2" s="14"/>
      <c r="P2" s="14"/>
      <c r="Q2" s="14"/>
      <c r="R2" s="42"/>
      <c r="S2" s="123"/>
      <c r="T2" s="123"/>
      <c r="U2" s="14"/>
      <c r="V2" s="14"/>
      <c r="W2" s="74"/>
      <c r="X2" s="14"/>
      <c r="Y2" s="14"/>
      <c r="Z2" s="14"/>
      <c r="AA2" s="124"/>
      <c r="AB2" s="14"/>
      <c r="AC2" s="14"/>
      <c r="AD2" s="125"/>
      <c r="AE2" s="125"/>
      <c r="AF2" s="125"/>
      <c r="AG2" s="125"/>
      <c r="AH2" s="15"/>
      <c r="AI2" s="74"/>
      <c r="AJ2" s="16"/>
    </row>
    <row r="3" spans="2:36" x14ac:dyDescent="0.2">
      <c r="B3" s="894" t="s">
        <v>544</v>
      </c>
      <c r="C3" s="894" t="s">
        <v>0</v>
      </c>
      <c r="D3" s="894" t="s">
        <v>549</v>
      </c>
      <c r="E3" s="894" t="s">
        <v>543</v>
      </c>
      <c r="F3" s="894" t="s">
        <v>549</v>
      </c>
      <c r="G3" s="902" t="s">
        <v>6</v>
      </c>
      <c r="H3" s="894" t="s">
        <v>549</v>
      </c>
      <c r="I3" s="902" t="s">
        <v>542</v>
      </c>
      <c r="J3" s="902" t="s">
        <v>541</v>
      </c>
      <c r="K3" s="840" t="s">
        <v>540</v>
      </c>
      <c r="L3" s="840" t="s">
        <v>1</v>
      </c>
      <c r="M3" s="1145" t="s">
        <v>14</v>
      </c>
      <c r="N3" s="1145"/>
      <c r="O3" s="1145"/>
      <c r="P3" s="1145"/>
      <c r="Q3" s="880" t="s">
        <v>557</v>
      </c>
      <c r="R3" s="894" t="s">
        <v>549</v>
      </c>
      <c r="S3" s="897" t="s">
        <v>560</v>
      </c>
      <c r="T3" s="897"/>
      <c r="U3" s="897"/>
      <c r="V3" s="897"/>
      <c r="W3" s="1226" t="s">
        <v>12</v>
      </c>
      <c r="X3" s="880" t="s">
        <v>562</v>
      </c>
      <c r="Y3" s="880" t="s">
        <v>11</v>
      </c>
      <c r="Z3" s="885" t="s">
        <v>3</v>
      </c>
      <c r="AA3" s="886"/>
      <c r="AB3" s="880" t="s">
        <v>4</v>
      </c>
      <c r="AC3" s="880"/>
      <c r="AD3" s="880"/>
      <c r="AE3" s="880"/>
      <c r="AF3" s="880"/>
      <c r="AG3" s="880"/>
      <c r="AH3" s="880" t="s">
        <v>19</v>
      </c>
      <c r="AI3" s="1213" t="s">
        <v>2</v>
      </c>
      <c r="AJ3" s="880" t="s">
        <v>5</v>
      </c>
    </row>
    <row r="4" spans="2:36" x14ac:dyDescent="0.2">
      <c r="B4" s="895"/>
      <c r="C4" s="895"/>
      <c r="D4" s="895"/>
      <c r="E4" s="895"/>
      <c r="F4" s="895"/>
      <c r="G4" s="903"/>
      <c r="H4" s="895"/>
      <c r="I4" s="903"/>
      <c r="J4" s="903"/>
      <c r="K4" s="840"/>
      <c r="L4" s="840"/>
      <c r="M4" s="841" t="s">
        <v>13</v>
      </c>
      <c r="N4" s="841" t="s">
        <v>559</v>
      </c>
      <c r="O4" s="842" t="s">
        <v>561</v>
      </c>
      <c r="P4" s="858" t="s">
        <v>552</v>
      </c>
      <c r="Q4" s="880"/>
      <c r="R4" s="895"/>
      <c r="S4" s="898"/>
      <c r="T4" s="898"/>
      <c r="U4" s="898"/>
      <c r="V4" s="898"/>
      <c r="W4" s="1227"/>
      <c r="X4" s="880"/>
      <c r="Y4" s="880"/>
      <c r="Z4" s="844" t="s">
        <v>18</v>
      </c>
      <c r="AA4" s="1216" t="s">
        <v>955</v>
      </c>
      <c r="AB4" s="880" t="s">
        <v>7</v>
      </c>
      <c r="AC4" s="880" t="s">
        <v>8</v>
      </c>
      <c r="AD4" s="1218" t="s">
        <v>9</v>
      </c>
      <c r="AE4" s="1218" t="s">
        <v>1183</v>
      </c>
      <c r="AF4" s="1218" t="s">
        <v>1184</v>
      </c>
      <c r="AG4" s="1218" t="s">
        <v>17</v>
      </c>
      <c r="AH4" s="880"/>
      <c r="AI4" s="1214"/>
      <c r="AJ4" s="880"/>
    </row>
    <row r="5" spans="2:36" ht="41.25" customHeight="1" x14ac:dyDescent="0.2">
      <c r="B5" s="896"/>
      <c r="C5" s="896"/>
      <c r="D5" s="896"/>
      <c r="E5" s="896"/>
      <c r="F5" s="896"/>
      <c r="G5" s="904"/>
      <c r="H5" s="896"/>
      <c r="I5" s="904"/>
      <c r="J5" s="904"/>
      <c r="K5" s="840"/>
      <c r="L5" s="840"/>
      <c r="M5" s="841"/>
      <c r="N5" s="841"/>
      <c r="O5" s="843"/>
      <c r="P5" s="858"/>
      <c r="Q5" s="880"/>
      <c r="R5" s="896"/>
      <c r="S5" s="126" t="s">
        <v>553</v>
      </c>
      <c r="T5" s="126" t="s">
        <v>554</v>
      </c>
      <c r="U5" s="32" t="s">
        <v>556</v>
      </c>
      <c r="V5" s="32" t="s">
        <v>555</v>
      </c>
      <c r="W5" s="1228"/>
      <c r="X5" s="844"/>
      <c r="Y5" s="844"/>
      <c r="Z5" s="845"/>
      <c r="AA5" s="1217"/>
      <c r="AB5" s="881"/>
      <c r="AC5" s="844"/>
      <c r="AD5" s="1219"/>
      <c r="AE5" s="1219"/>
      <c r="AF5" s="1219"/>
      <c r="AG5" s="1219"/>
      <c r="AH5" s="844"/>
      <c r="AI5" s="1215"/>
      <c r="AJ5" s="844"/>
    </row>
    <row r="6" spans="2:36" x14ac:dyDescent="0.2">
      <c r="B6" s="19"/>
      <c r="C6" s="19"/>
      <c r="D6" s="19"/>
      <c r="E6" s="19"/>
      <c r="F6" s="19"/>
      <c r="G6" s="20"/>
      <c r="H6" s="20"/>
      <c r="I6" s="20"/>
      <c r="J6" s="20"/>
      <c r="K6" s="21"/>
      <c r="L6" s="21"/>
      <c r="M6" s="37"/>
      <c r="N6" s="37"/>
      <c r="O6" s="37"/>
      <c r="P6" s="38"/>
      <c r="Q6" s="24"/>
      <c r="R6" s="25"/>
      <c r="S6" s="127"/>
      <c r="T6" s="127"/>
      <c r="U6" s="25"/>
      <c r="V6" s="25"/>
      <c r="W6" s="128"/>
      <c r="X6" s="27"/>
      <c r="Y6" s="27"/>
      <c r="Z6" s="28"/>
      <c r="AA6" s="129"/>
      <c r="AB6" s="30"/>
      <c r="AC6" s="27"/>
      <c r="AD6" s="130"/>
      <c r="AE6" s="130"/>
      <c r="AF6" s="130"/>
      <c r="AG6" s="130"/>
      <c r="AH6" s="27"/>
      <c r="AI6" s="131"/>
      <c r="AJ6" s="27"/>
    </row>
    <row r="7" spans="2:36" ht="38.25" x14ac:dyDescent="0.25">
      <c r="B7" s="1200" t="s">
        <v>97</v>
      </c>
      <c r="C7" s="1200" t="s">
        <v>123</v>
      </c>
      <c r="D7" s="1086">
        <v>1</v>
      </c>
      <c r="E7" s="132" t="s">
        <v>128</v>
      </c>
      <c r="F7" s="132"/>
      <c r="G7" s="1170" t="s">
        <v>136</v>
      </c>
      <c r="H7" s="133"/>
      <c r="I7" s="1107" t="s">
        <v>21</v>
      </c>
      <c r="J7" s="1107">
        <v>1515</v>
      </c>
      <c r="K7" s="1194">
        <v>2000</v>
      </c>
      <c r="L7" s="1023" t="s">
        <v>582</v>
      </c>
      <c r="M7" s="1107">
        <v>500</v>
      </c>
      <c r="N7" s="250"/>
      <c r="O7" s="1203"/>
      <c r="P7" s="1206"/>
      <c r="Q7" s="87" t="s">
        <v>1185</v>
      </c>
      <c r="R7" s="88">
        <v>0.1</v>
      </c>
      <c r="S7" s="88"/>
      <c r="T7" s="88"/>
      <c r="U7" s="40"/>
      <c r="V7" s="40"/>
      <c r="W7" s="229" t="s">
        <v>1186</v>
      </c>
      <c r="X7" s="87"/>
      <c r="Y7" s="39"/>
      <c r="Z7" s="1026" t="s">
        <v>1187</v>
      </c>
      <c r="AA7" s="134" t="s">
        <v>1188</v>
      </c>
      <c r="AB7" s="253" t="s">
        <v>1189</v>
      </c>
      <c r="AC7" s="253" t="s">
        <v>1190</v>
      </c>
      <c r="AD7" s="135">
        <v>20000000</v>
      </c>
      <c r="AE7" s="135">
        <v>20000000</v>
      </c>
      <c r="AF7" s="136"/>
      <c r="AG7" s="89"/>
      <c r="AH7" s="1107" t="s">
        <v>1191</v>
      </c>
      <c r="AI7" s="1084" t="s">
        <v>1192</v>
      </c>
      <c r="AJ7" s="40"/>
    </row>
    <row r="8" spans="2:36" ht="38.25" x14ac:dyDescent="0.25">
      <c r="B8" s="1201"/>
      <c r="C8" s="1201"/>
      <c r="D8" s="1131"/>
      <c r="E8" s="132" t="s">
        <v>128</v>
      </c>
      <c r="F8" s="137"/>
      <c r="G8" s="1166"/>
      <c r="H8" s="133"/>
      <c r="I8" s="1117"/>
      <c r="J8" s="1117"/>
      <c r="K8" s="1195"/>
      <c r="L8" s="1025"/>
      <c r="M8" s="1117"/>
      <c r="N8" s="250"/>
      <c r="O8" s="1204"/>
      <c r="P8" s="1207"/>
      <c r="Q8" s="87" t="s">
        <v>1193</v>
      </c>
      <c r="R8" s="88">
        <v>0.1</v>
      </c>
      <c r="S8" s="88"/>
      <c r="T8" s="88"/>
      <c r="U8" s="40"/>
      <c r="V8" s="40"/>
      <c r="W8" s="229" t="s">
        <v>1194</v>
      </c>
      <c r="X8" s="87"/>
      <c r="Y8" s="252"/>
      <c r="Z8" s="1027"/>
      <c r="AA8" s="134" t="s">
        <v>1188</v>
      </c>
      <c r="AB8" s="253" t="s">
        <v>1189</v>
      </c>
      <c r="AC8" s="253" t="s">
        <v>1190</v>
      </c>
      <c r="AD8" s="135">
        <v>5000000</v>
      </c>
      <c r="AE8" s="135">
        <v>5000000</v>
      </c>
      <c r="AF8" s="136"/>
      <c r="AG8" s="89"/>
      <c r="AH8" s="1117"/>
      <c r="AI8" s="1168"/>
      <c r="AJ8" s="40"/>
    </row>
    <row r="9" spans="2:36" ht="38.25" x14ac:dyDescent="0.25">
      <c r="B9" s="1201"/>
      <c r="C9" s="1201"/>
      <c r="D9" s="1131"/>
      <c r="E9" s="132" t="s">
        <v>128</v>
      </c>
      <c r="F9" s="137"/>
      <c r="G9" s="1166"/>
      <c r="H9" s="133"/>
      <c r="I9" s="1117"/>
      <c r="J9" s="1117"/>
      <c r="K9" s="1195"/>
      <c r="L9" s="1025"/>
      <c r="M9" s="1117"/>
      <c r="N9" s="250"/>
      <c r="O9" s="1204"/>
      <c r="P9" s="1207"/>
      <c r="Q9" s="87" t="s">
        <v>1195</v>
      </c>
      <c r="R9" s="88">
        <v>0.1</v>
      </c>
      <c r="S9" s="88"/>
      <c r="T9" s="88"/>
      <c r="U9" s="40"/>
      <c r="V9" s="40"/>
      <c r="W9" s="229" t="s">
        <v>1196</v>
      </c>
      <c r="X9" s="87"/>
      <c r="Y9" s="252"/>
      <c r="Z9" s="1027"/>
      <c r="AA9" s="134" t="s">
        <v>1188</v>
      </c>
      <c r="AB9" s="253" t="s">
        <v>1189</v>
      </c>
      <c r="AC9" s="253" t="s">
        <v>1190</v>
      </c>
      <c r="AD9" s="135">
        <v>20000000</v>
      </c>
      <c r="AE9" s="135">
        <v>20000000</v>
      </c>
      <c r="AF9" s="136"/>
      <c r="AG9" s="89"/>
      <c r="AH9" s="1117"/>
      <c r="AI9" s="1168"/>
      <c r="AJ9" s="40"/>
    </row>
    <row r="10" spans="2:36" ht="38.25" x14ac:dyDescent="0.25">
      <c r="B10" s="1201"/>
      <c r="C10" s="1201"/>
      <c r="D10" s="1131"/>
      <c r="E10" s="132" t="s">
        <v>128</v>
      </c>
      <c r="F10" s="137"/>
      <c r="G10" s="1166"/>
      <c r="H10" s="133"/>
      <c r="I10" s="1117"/>
      <c r="J10" s="1117"/>
      <c r="K10" s="1195"/>
      <c r="L10" s="1025"/>
      <c r="M10" s="1117"/>
      <c r="N10" s="250"/>
      <c r="O10" s="1204"/>
      <c r="P10" s="1207"/>
      <c r="Q10" s="87" t="s">
        <v>1197</v>
      </c>
      <c r="R10" s="88">
        <v>0.6</v>
      </c>
      <c r="S10" s="88"/>
      <c r="T10" s="88"/>
      <c r="U10" s="40"/>
      <c r="V10" s="40"/>
      <c r="W10" s="229" t="s">
        <v>1198</v>
      </c>
      <c r="X10" s="87"/>
      <c r="Y10" s="87"/>
      <c r="Z10" s="1027"/>
      <c r="AA10" s="134" t="s">
        <v>1188</v>
      </c>
      <c r="AB10" s="253" t="s">
        <v>1189</v>
      </c>
      <c r="AC10" s="253" t="s">
        <v>1190</v>
      </c>
      <c r="AD10" s="135">
        <v>35000000</v>
      </c>
      <c r="AE10" s="135">
        <v>35000000</v>
      </c>
      <c r="AF10" s="136"/>
      <c r="AG10" s="89"/>
      <c r="AH10" s="1117"/>
      <c r="AI10" s="1168"/>
      <c r="AJ10" s="40"/>
    </row>
    <row r="11" spans="2:36" ht="51" x14ac:dyDescent="0.2">
      <c r="B11" s="1201"/>
      <c r="C11" s="1201"/>
      <c r="D11" s="1131"/>
      <c r="E11" s="1198" t="s">
        <v>128</v>
      </c>
      <c r="F11" s="137"/>
      <c r="G11" s="1166"/>
      <c r="H11" s="1209"/>
      <c r="I11" s="1117"/>
      <c r="J11" s="1117"/>
      <c r="K11" s="1195"/>
      <c r="L11" s="1025"/>
      <c r="M11" s="1117"/>
      <c r="N11" s="1107"/>
      <c r="O11" s="1204"/>
      <c r="P11" s="1207"/>
      <c r="Q11" s="1211" t="s">
        <v>1199</v>
      </c>
      <c r="R11" s="1206">
        <v>0.05</v>
      </c>
      <c r="S11" s="1206"/>
      <c r="T11" s="1206"/>
      <c r="U11" s="1035"/>
      <c r="V11" s="1035"/>
      <c r="W11" s="1084" t="s">
        <v>1198</v>
      </c>
      <c r="X11" s="1035"/>
      <c r="Y11" s="1035"/>
      <c r="Z11" s="1027"/>
      <c r="AA11" s="134" t="s">
        <v>1200</v>
      </c>
      <c r="AB11" s="132" t="s">
        <v>1201</v>
      </c>
      <c r="AC11" s="253" t="s">
        <v>1202</v>
      </c>
      <c r="AD11" s="135">
        <v>4309492</v>
      </c>
      <c r="AE11" s="135">
        <v>4309492</v>
      </c>
      <c r="AF11" s="138"/>
      <c r="AG11" s="89"/>
      <c r="AH11" s="1117"/>
      <c r="AI11" s="1168"/>
      <c r="AJ11" s="40"/>
    </row>
    <row r="12" spans="2:36" x14ac:dyDescent="0.2">
      <c r="B12" s="1201"/>
      <c r="C12" s="1201"/>
      <c r="D12" s="1131"/>
      <c r="E12" s="1199"/>
      <c r="F12" s="137"/>
      <c r="G12" s="1166"/>
      <c r="H12" s="1210"/>
      <c r="I12" s="1117"/>
      <c r="J12" s="1117"/>
      <c r="K12" s="1195"/>
      <c r="L12" s="1025"/>
      <c r="M12" s="1117"/>
      <c r="N12" s="1108"/>
      <c r="O12" s="1204"/>
      <c r="P12" s="1207"/>
      <c r="Q12" s="1212"/>
      <c r="R12" s="1208"/>
      <c r="S12" s="1208"/>
      <c r="T12" s="1208"/>
      <c r="U12" s="1037"/>
      <c r="V12" s="1037"/>
      <c r="W12" s="1085"/>
      <c r="X12" s="1037"/>
      <c r="Y12" s="1037"/>
      <c r="Z12" s="1027"/>
      <c r="AA12" s="134"/>
      <c r="AB12" s="132"/>
      <c r="AC12" s="253"/>
      <c r="AD12" s="135">
        <v>95690508</v>
      </c>
      <c r="AE12" s="135"/>
      <c r="AF12" s="138"/>
      <c r="AG12" s="89"/>
      <c r="AH12" s="1117"/>
      <c r="AI12" s="1168"/>
      <c r="AJ12" s="40"/>
    </row>
    <row r="13" spans="2:36" ht="51" x14ac:dyDescent="0.25">
      <c r="B13" s="1202"/>
      <c r="C13" s="1202"/>
      <c r="D13" s="1131"/>
      <c r="E13" s="132" t="s">
        <v>128</v>
      </c>
      <c r="F13" s="137"/>
      <c r="G13" s="1167"/>
      <c r="H13" s="133"/>
      <c r="I13" s="1108"/>
      <c r="J13" s="1108"/>
      <c r="K13" s="1196"/>
      <c r="L13" s="1024"/>
      <c r="M13" s="1108"/>
      <c r="N13" s="250"/>
      <c r="O13" s="1205"/>
      <c r="P13" s="1208"/>
      <c r="Q13" s="87" t="s">
        <v>1203</v>
      </c>
      <c r="R13" s="88">
        <v>0.05</v>
      </c>
      <c r="S13" s="88"/>
      <c r="T13" s="88"/>
      <c r="U13" s="40"/>
      <c r="V13" s="40"/>
      <c r="W13" s="229" t="s">
        <v>1198</v>
      </c>
      <c r="X13" s="87"/>
      <c r="Y13" s="87"/>
      <c r="Z13" s="1028"/>
      <c r="AA13" s="134" t="s">
        <v>1188</v>
      </c>
      <c r="AB13" s="253" t="s">
        <v>1189</v>
      </c>
      <c r="AC13" s="253" t="s">
        <v>1190</v>
      </c>
      <c r="AD13" s="135">
        <v>10000000</v>
      </c>
      <c r="AE13" s="135">
        <v>10000000</v>
      </c>
      <c r="AF13" s="136"/>
      <c r="AG13" s="89"/>
      <c r="AH13" s="1108"/>
      <c r="AI13" s="1085"/>
      <c r="AJ13" s="40"/>
    </row>
    <row r="14" spans="2:36" ht="38.25" x14ac:dyDescent="0.2">
      <c r="B14" s="1200" t="s">
        <v>97</v>
      </c>
      <c r="C14" s="1200" t="s">
        <v>123</v>
      </c>
      <c r="D14" s="1131"/>
      <c r="E14" s="132" t="s">
        <v>128</v>
      </c>
      <c r="F14" s="137"/>
      <c r="G14" s="1170" t="s">
        <v>135</v>
      </c>
      <c r="H14" s="82"/>
      <c r="I14" s="1107" t="s">
        <v>21</v>
      </c>
      <c r="J14" s="1107">
        <v>0</v>
      </c>
      <c r="K14" s="1107">
        <v>200</v>
      </c>
      <c r="L14" s="1023" t="s">
        <v>582</v>
      </c>
      <c r="M14" s="1023">
        <v>50</v>
      </c>
      <c r="N14" s="251"/>
      <c r="O14" s="1191"/>
      <c r="P14" s="1086"/>
      <c r="Q14" s="139" t="s">
        <v>1204</v>
      </c>
      <c r="R14" s="88">
        <v>0.15</v>
      </c>
      <c r="S14" s="140"/>
      <c r="T14" s="140"/>
      <c r="U14" s="39"/>
      <c r="V14" s="39"/>
      <c r="W14" s="228" t="s">
        <v>1186</v>
      </c>
      <c r="X14" s="139"/>
      <c r="Y14" s="139"/>
      <c r="Z14" s="1170" t="s">
        <v>1187</v>
      </c>
      <c r="AA14" s="141" t="s">
        <v>1188</v>
      </c>
      <c r="AB14" s="132" t="s">
        <v>1189</v>
      </c>
      <c r="AC14" s="142" t="s">
        <v>1205</v>
      </c>
      <c r="AD14" s="135">
        <v>10000000</v>
      </c>
      <c r="AE14" s="135">
        <v>10000000</v>
      </c>
      <c r="AF14" s="143"/>
      <c r="AG14" s="89"/>
      <c r="AH14" s="1107" t="s">
        <v>1191</v>
      </c>
      <c r="AI14" s="1084" t="s">
        <v>1192</v>
      </c>
      <c r="AJ14" s="39"/>
    </row>
    <row r="15" spans="2:36" ht="38.25" x14ac:dyDescent="0.2">
      <c r="B15" s="1201"/>
      <c r="C15" s="1201"/>
      <c r="D15" s="1131"/>
      <c r="E15" s="132" t="s">
        <v>128</v>
      </c>
      <c r="F15" s="137"/>
      <c r="G15" s="1166"/>
      <c r="H15" s="82"/>
      <c r="I15" s="1117"/>
      <c r="J15" s="1117"/>
      <c r="K15" s="1117"/>
      <c r="L15" s="1025"/>
      <c r="M15" s="1025"/>
      <c r="N15" s="251"/>
      <c r="O15" s="1197"/>
      <c r="P15" s="1131"/>
      <c r="Q15" s="87" t="s">
        <v>1193</v>
      </c>
      <c r="R15" s="88">
        <v>0.1</v>
      </c>
      <c r="S15" s="140"/>
      <c r="T15" s="140"/>
      <c r="U15" s="39"/>
      <c r="V15" s="39"/>
      <c r="W15" s="233" t="s">
        <v>1194</v>
      </c>
      <c r="X15" s="87"/>
      <c r="Y15" s="252"/>
      <c r="Z15" s="1166"/>
      <c r="AA15" s="141" t="s">
        <v>1188</v>
      </c>
      <c r="AB15" s="132" t="s">
        <v>1189</v>
      </c>
      <c r="AC15" s="142" t="s">
        <v>1190</v>
      </c>
      <c r="AD15" s="135">
        <v>2000000</v>
      </c>
      <c r="AE15" s="135">
        <v>2000000</v>
      </c>
      <c r="AF15" s="143"/>
      <c r="AG15" s="89"/>
      <c r="AH15" s="1117"/>
      <c r="AI15" s="1168"/>
      <c r="AJ15" s="39"/>
    </row>
    <row r="16" spans="2:36" ht="38.25" x14ac:dyDescent="0.2">
      <c r="B16" s="1201"/>
      <c r="C16" s="1201"/>
      <c r="D16" s="1131"/>
      <c r="E16" s="132" t="s">
        <v>128</v>
      </c>
      <c r="F16" s="137"/>
      <c r="G16" s="1166"/>
      <c r="H16" s="82"/>
      <c r="I16" s="1117"/>
      <c r="J16" s="1117"/>
      <c r="K16" s="1117"/>
      <c r="L16" s="1025"/>
      <c r="M16" s="1025"/>
      <c r="N16" s="251"/>
      <c r="O16" s="1197"/>
      <c r="P16" s="1131"/>
      <c r="Q16" s="87" t="s">
        <v>1206</v>
      </c>
      <c r="R16" s="88">
        <v>0.05</v>
      </c>
      <c r="S16" s="140"/>
      <c r="T16" s="140"/>
      <c r="U16" s="39"/>
      <c r="V16" s="39"/>
      <c r="W16" s="233" t="s">
        <v>1196</v>
      </c>
      <c r="X16" s="87"/>
      <c r="Y16" s="252"/>
      <c r="Z16" s="1166"/>
      <c r="AA16" s="141" t="s">
        <v>1188</v>
      </c>
      <c r="AB16" s="132" t="s">
        <v>1189</v>
      </c>
      <c r="AC16" s="142" t="s">
        <v>1190</v>
      </c>
      <c r="AD16" s="135">
        <v>5000000</v>
      </c>
      <c r="AE16" s="135">
        <v>5000000</v>
      </c>
      <c r="AF16" s="143"/>
      <c r="AG16" s="89"/>
      <c r="AH16" s="1117"/>
      <c r="AI16" s="1168"/>
      <c r="AJ16" s="39"/>
    </row>
    <row r="17" spans="2:36" ht="38.25" x14ac:dyDescent="0.2">
      <c r="B17" s="1201"/>
      <c r="C17" s="1201"/>
      <c r="D17" s="1131"/>
      <c r="E17" s="132" t="s">
        <v>128</v>
      </c>
      <c r="F17" s="137"/>
      <c r="G17" s="1166"/>
      <c r="H17" s="82"/>
      <c r="I17" s="1117"/>
      <c r="J17" s="1117"/>
      <c r="K17" s="1117"/>
      <c r="L17" s="1025"/>
      <c r="M17" s="1025"/>
      <c r="N17" s="251"/>
      <c r="O17" s="1197"/>
      <c r="P17" s="1131"/>
      <c r="Q17" s="87" t="s">
        <v>1207</v>
      </c>
      <c r="R17" s="88">
        <v>0.6</v>
      </c>
      <c r="S17" s="140"/>
      <c r="T17" s="140"/>
      <c r="U17" s="39"/>
      <c r="V17" s="39"/>
      <c r="W17" s="233" t="s">
        <v>1198</v>
      </c>
      <c r="X17" s="87"/>
      <c r="Y17" s="87"/>
      <c r="Z17" s="1166"/>
      <c r="AA17" s="141" t="s">
        <v>1188</v>
      </c>
      <c r="AB17" s="132" t="s">
        <v>1189</v>
      </c>
      <c r="AC17" s="142" t="s">
        <v>1190</v>
      </c>
      <c r="AD17" s="135">
        <v>10000000</v>
      </c>
      <c r="AE17" s="135">
        <v>10000000</v>
      </c>
      <c r="AF17" s="143"/>
      <c r="AG17" s="89"/>
      <c r="AH17" s="1117"/>
      <c r="AI17" s="1168"/>
      <c r="AJ17" s="39"/>
    </row>
    <row r="18" spans="2:36" ht="38.25" x14ac:dyDescent="0.2">
      <c r="B18" s="1202"/>
      <c r="C18" s="1202"/>
      <c r="D18" s="1131"/>
      <c r="E18" s="132" t="s">
        <v>128</v>
      </c>
      <c r="F18" s="137"/>
      <c r="G18" s="1167"/>
      <c r="H18" s="82"/>
      <c r="I18" s="1108"/>
      <c r="J18" s="1108"/>
      <c r="K18" s="1108"/>
      <c r="L18" s="1024"/>
      <c r="M18" s="1024"/>
      <c r="N18" s="251"/>
      <c r="O18" s="1192"/>
      <c r="P18" s="1087"/>
      <c r="Q18" s="87" t="s">
        <v>1208</v>
      </c>
      <c r="R18" s="88">
        <v>0.1</v>
      </c>
      <c r="S18" s="140"/>
      <c r="T18" s="140"/>
      <c r="U18" s="39"/>
      <c r="V18" s="39"/>
      <c r="W18" s="233" t="s">
        <v>1198</v>
      </c>
      <c r="X18" s="87"/>
      <c r="Y18" s="87"/>
      <c r="Z18" s="1167"/>
      <c r="AA18" s="141" t="s">
        <v>1188</v>
      </c>
      <c r="AB18" s="132" t="s">
        <v>1189</v>
      </c>
      <c r="AC18" s="142" t="s">
        <v>1190</v>
      </c>
      <c r="AD18" s="135">
        <v>3000000</v>
      </c>
      <c r="AE18" s="135">
        <v>3000000</v>
      </c>
      <c r="AF18" s="143"/>
      <c r="AG18" s="89"/>
      <c r="AH18" s="1108"/>
      <c r="AI18" s="1085"/>
      <c r="AJ18" s="39"/>
    </row>
    <row r="19" spans="2:36" ht="38.25" x14ac:dyDescent="0.2">
      <c r="B19" s="1200" t="s">
        <v>97</v>
      </c>
      <c r="C19" s="1200" t="s">
        <v>123</v>
      </c>
      <c r="D19" s="1131"/>
      <c r="E19" s="132" t="s">
        <v>128</v>
      </c>
      <c r="F19" s="137"/>
      <c r="G19" s="1170" t="s">
        <v>134</v>
      </c>
      <c r="H19" s="82"/>
      <c r="I19" s="1107" t="s">
        <v>21</v>
      </c>
      <c r="J19" s="1107">
        <v>2</v>
      </c>
      <c r="K19" s="1107">
        <v>10</v>
      </c>
      <c r="L19" s="1023" t="s">
        <v>582</v>
      </c>
      <c r="M19" s="1023">
        <v>2</v>
      </c>
      <c r="N19" s="252"/>
      <c r="O19" s="1191"/>
      <c r="P19" s="1086"/>
      <c r="Q19" s="87" t="s">
        <v>1209</v>
      </c>
      <c r="R19" s="140">
        <v>0.09</v>
      </c>
      <c r="S19" s="140"/>
      <c r="T19" s="140"/>
      <c r="U19" s="39"/>
      <c r="V19" s="39"/>
      <c r="W19" s="233" t="s">
        <v>1210</v>
      </c>
      <c r="X19" s="87"/>
      <c r="Y19" s="87"/>
      <c r="Z19" s="1170" t="s">
        <v>1187</v>
      </c>
      <c r="AA19" s="141" t="s">
        <v>1188</v>
      </c>
      <c r="AB19" s="132" t="s">
        <v>1189</v>
      </c>
      <c r="AC19" s="142" t="s">
        <v>1190</v>
      </c>
      <c r="AD19" s="144">
        <v>15000000</v>
      </c>
      <c r="AE19" s="144">
        <v>15000000</v>
      </c>
      <c r="AF19" s="143"/>
      <c r="AG19" s="89"/>
      <c r="AH19" s="1107" t="s">
        <v>1191</v>
      </c>
      <c r="AI19" s="1084" t="s">
        <v>1192</v>
      </c>
      <c r="AJ19" s="39"/>
    </row>
    <row r="20" spans="2:36" ht="38.25" x14ac:dyDescent="0.2">
      <c r="B20" s="1201"/>
      <c r="C20" s="1201"/>
      <c r="D20" s="1131"/>
      <c r="E20" s="132" t="s">
        <v>128</v>
      </c>
      <c r="F20" s="137"/>
      <c r="G20" s="1166"/>
      <c r="H20" s="82"/>
      <c r="I20" s="1117"/>
      <c r="J20" s="1117"/>
      <c r="K20" s="1117"/>
      <c r="L20" s="1025"/>
      <c r="M20" s="1025"/>
      <c r="N20" s="252"/>
      <c r="O20" s="1197"/>
      <c r="P20" s="1131"/>
      <c r="Q20" s="87" t="s">
        <v>1193</v>
      </c>
      <c r="R20" s="140">
        <v>0.09</v>
      </c>
      <c r="S20" s="140"/>
      <c r="T20" s="140"/>
      <c r="U20" s="39"/>
      <c r="V20" s="39"/>
      <c r="W20" s="233" t="s">
        <v>1194</v>
      </c>
      <c r="X20" s="87"/>
      <c r="Y20" s="252"/>
      <c r="Z20" s="1166"/>
      <c r="AA20" s="141" t="s">
        <v>1188</v>
      </c>
      <c r="AB20" s="132" t="s">
        <v>1189</v>
      </c>
      <c r="AC20" s="142" t="s">
        <v>1190</v>
      </c>
      <c r="AD20" s="144">
        <v>5000000</v>
      </c>
      <c r="AE20" s="144">
        <v>5000000</v>
      </c>
      <c r="AF20" s="143"/>
      <c r="AG20" s="89"/>
      <c r="AH20" s="1117"/>
      <c r="AI20" s="1168"/>
      <c r="AJ20" s="39"/>
    </row>
    <row r="21" spans="2:36" ht="38.25" x14ac:dyDescent="0.2">
      <c r="B21" s="1201"/>
      <c r="C21" s="1201"/>
      <c r="D21" s="1131"/>
      <c r="E21" s="132" t="s">
        <v>128</v>
      </c>
      <c r="F21" s="137"/>
      <c r="G21" s="1166"/>
      <c r="H21" s="82"/>
      <c r="I21" s="1117"/>
      <c r="J21" s="1117"/>
      <c r="K21" s="1117"/>
      <c r="L21" s="1025"/>
      <c r="M21" s="1025"/>
      <c r="N21" s="252"/>
      <c r="O21" s="1197"/>
      <c r="P21" s="1131"/>
      <c r="Q21" s="87" t="s">
        <v>1211</v>
      </c>
      <c r="R21" s="140">
        <v>0.09</v>
      </c>
      <c r="S21" s="140"/>
      <c r="T21" s="140"/>
      <c r="U21" s="39"/>
      <c r="V21" s="39"/>
      <c r="W21" s="233" t="s">
        <v>1196</v>
      </c>
      <c r="X21" s="87"/>
      <c r="Y21" s="252"/>
      <c r="Z21" s="1166"/>
      <c r="AA21" s="141" t="s">
        <v>1188</v>
      </c>
      <c r="AB21" s="132" t="s">
        <v>1189</v>
      </c>
      <c r="AC21" s="142" t="s">
        <v>1190</v>
      </c>
      <c r="AD21" s="144">
        <v>15000000</v>
      </c>
      <c r="AE21" s="144">
        <v>15000000</v>
      </c>
      <c r="AF21" s="143"/>
      <c r="AG21" s="89"/>
      <c r="AH21" s="1117"/>
      <c r="AI21" s="1168"/>
      <c r="AJ21" s="39"/>
    </row>
    <row r="22" spans="2:36" ht="38.25" x14ac:dyDescent="0.2">
      <c r="B22" s="1201"/>
      <c r="C22" s="1201"/>
      <c r="D22" s="1131"/>
      <c r="E22" s="132" t="s">
        <v>128</v>
      </c>
      <c r="F22" s="137"/>
      <c r="G22" s="1166"/>
      <c r="H22" s="82"/>
      <c r="I22" s="1117"/>
      <c r="J22" s="1117"/>
      <c r="K22" s="1117"/>
      <c r="L22" s="1025"/>
      <c r="M22" s="1025"/>
      <c r="N22" s="1023"/>
      <c r="O22" s="1197"/>
      <c r="P22" s="1131"/>
      <c r="Q22" s="1170" t="s">
        <v>1212</v>
      </c>
      <c r="R22" s="1086">
        <v>0.6</v>
      </c>
      <c r="S22" s="1023"/>
      <c r="T22" s="1086"/>
      <c r="U22" s="1023"/>
      <c r="V22" s="1023"/>
      <c r="W22" s="1198" t="s">
        <v>1198</v>
      </c>
      <c r="X22" s="1170"/>
      <c r="Y22" s="1170"/>
      <c r="Z22" s="1166"/>
      <c r="AA22" s="141" t="s">
        <v>1188</v>
      </c>
      <c r="AB22" s="132" t="s">
        <v>1189</v>
      </c>
      <c r="AC22" s="142" t="s">
        <v>1190</v>
      </c>
      <c r="AD22" s="144">
        <v>20000000</v>
      </c>
      <c r="AE22" s="144">
        <v>20000000</v>
      </c>
      <c r="AF22" s="143"/>
      <c r="AG22" s="89"/>
      <c r="AH22" s="1117"/>
      <c r="AI22" s="1168"/>
      <c r="AJ22" s="39"/>
    </row>
    <row r="23" spans="2:36" ht="51" x14ac:dyDescent="0.2">
      <c r="B23" s="1201"/>
      <c r="C23" s="1201"/>
      <c r="D23" s="1131"/>
      <c r="E23" s="132" t="s">
        <v>128</v>
      </c>
      <c r="F23" s="137"/>
      <c r="G23" s="1166"/>
      <c r="H23" s="82"/>
      <c r="I23" s="1117"/>
      <c r="J23" s="1117"/>
      <c r="K23" s="1117"/>
      <c r="L23" s="1025"/>
      <c r="M23" s="1025"/>
      <c r="N23" s="1024"/>
      <c r="O23" s="1197"/>
      <c r="P23" s="1131"/>
      <c r="Q23" s="1167"/>
      <c r="R23" s="1087"/>
      <c r="S23" s="1024"/>
      <c r="T23" s="1087"/>
      <c r="U23" s="1024"/>
      <c r="V23" s="1024"/>
      <c r="W23" s="1199"/>
      <c r="X23" s="1167"/>
      <c r="Y23" s="1167"/>
      <c r="Z23" s="1166"/>
      <c r="AA23" s="141" t="s">
        <v>1200</v>
      </c>
      <c r="AB23" s="132" t="s">
        <v>1201</v>
      </c>
      <c r="AC23" s="253" t="s">
        <v>1202</v>
      </c>
      <c r="AD23" s="144">
        <v>10000000</v>
      </c>
      <c r="AE23" s="144">
        <v>10000000</v>
      </c>
      <c r="AF23" s="144"/>
      <c r="AG23" s="89"/>
      <c r="AH23" s="1117"/>
      <c r="AI23" s="1168"/>
      <c r="AJ23" s="39"/>
    </row>
    <row r="24" spans="2:36" ht="38.25" customHeight="1" x14ac:dyDescent="0.2">
      <c r="B24" s="1201"/>
      <c r="C24" s="1201"/>
      <c r="D24" s="1131"/>
      <c r="E24" s="1198" t="s">
        <v>128</v>
      </c>
      <c r="F24" s="137"/>
      <c r="G24" s="1166"/>
      <c r="H24" s="82"/>
      <c r="I24" s="1117"/>
      <c r="J24" s="1117"/>
      <c r="K24" s="1117"/>
      <c r="L24" s="1025"/>
      <c r="M24" s="1025"/>
      <c r="N24" s="252"/>
      <c r="O24" s="1197"/>
      <c r="P24" s="1131"/>
      <c r="Q24" s="1084" t="s">
        <v>1213</v>
      </c>
      <c r="R24" s="140">
        <v>0.08</v>
      </c>
      <c r="S24" s="140"/>
      <c r="T24" s="140"/>
      <c r="U24" s="39"/>
      <c r="V24" s="39"/>
      <c r="W24" s="1198" t="s">
        <v>1198</v>
      </c>
      <c r="X24" s="87"/>
      <c r="Y24" s="87"/>
      <c r="Z24" s="1166"/>
      <c r="AA24" s="1224" t="s">
        <v>1188</v>
      </c>
      <c r="AB24" s="1198" t="s">
        <v>1189</v>
      </c>
      <c r="AC24" s="1222" t="s">
        <v>1190</v>
      </c>
      <c r="AD24" s="144">
        <v>5000000</v>
      </c>
      <c r="AE24" s="1220">
        <v>5000000</v>
      </c>
      <c r="AF24" s="143"/>
      <c r="AG24" s="89"/>
      <c r="AH24" s="1117"/>
      <c r="AI24" s="1168"/>
      <c r="AJ24" s="39"/>
    </row>
    <row r="25" spans="2:36" x14ac:dyDescent="0.2">
      <c r="B25" s="1201"/>
      <c r="C25" s="1201"/>
      <c r="D25" s="1131"/>
      <c r="E25" s="1199"/>
      <c r="F25" s="137"/>
      <c r="G25" s="1166"/>
      <c r="H25" s="82"/>
      <c r="I25" s="1117"/>
      <c r="J25" s="1117"/>
      <c r="K25" s="1117"/>
      <c r="L25" s="1025"/>
      <c r="M25" s="1025"/>
      <c r="N25" s="252"/>
      <c r="O25" s="1197"/>
      <c r="P25" s="1131"/>
      <c r="Q25" s="1085"/>
      <c r="R25" s="140"/>
      <c r="S25" s="140"/>
      <c r="T25" s="140"/>
      <c r="U25" s="39"/>
      <c r="V25" s="39"/>
      <c r="W25" s="1199"/>
      <c r="X25" s="87"/>
      <c r="Y25" s="87"/>
      <c r="Z25" s="1166"/>
      <c r="AA25" s="1225"/>
      <c r="AB25" s="1199"/>
      <c r="AC25" s="1223"/>
      <c r="AD25" s="144">
        <v>5690505</v>
      </c>
      <c r="AE25" s="1221"/>
      <c r="AF25" s="143"/>
      <c r="AG25" s="89"/>
      <c r="AH25" s="1117"/>
      <c r="AI25" s="1168"/>
      <c r="AJ25" s="39"/>
    </row>
    <row r="26" spans="2:36" ht="51" x14ac:dyDescent="0.2">
      <c r="B26" s="1202"/>
      <c r="C26" s="1202"/>
      <c r="D26" s="1131"/>
      <c r="E26" s="132" t="s">
        <v>128</v>
      </c>
      <c r="F26" s="137"/>
      <c r="G26" s="1167"/>
      <c r="H26" s="82"/>
      <c r="I26" s="1108"/>
      <c r="J26" s="1108"/>
      <c r="K26" s="1108"/>
      <c r="L26" s="1024"/>
      <c r="M26" s="1024"/>
      <c r="N26" s="252"/>
      <c r="O26" s="1192"/>
      <c r="P26" s="1087"/>
      <c r="Q26" s="87" t="s">
        <v>1214</v>
      </c>
      <c r="R26" s="140">
        <v>0.05</v>
      </c>
      <c r="S26" s="140"/>
      <c r="T26" s="140"/>
      <c r="U26" s="39"/>
      <c r="V26" s="39"/>
      <c r="W26" s="233" t="s">
        <v>1198</v>
      </c>
      <c r="X26" s="87"/>
      <c r="Y26" s="87"/>
      <c r="Z26" s="1167"/>
      <c r="AA26" s="141" t="s">
        <v>1200</v>
      </c>
      <c r="AB26" s="132" t="s">
        <v>1201</v>
      </c>
      <c r="AC26" s="253" t="s">
        <v>1202</v>
      </c>
      <c r="AD26" s="144">
        <v>4309495</v>
      </c>
      <c r="AE26" s="144">
        <v>4309495</v>
      </c>
      <c r="AF26" s="144"/>
      <c r="AG26" s="89"/>
      <c r="AH26" s="1108"/>
      <c r="AI26" s="1085"/>
      <c r="AJ26" s="39"/>
    </row>
    <row r="27" spans="2:36" ht="51" x14ac:dyDescent="0.2">
      <c r="B27" s="105" t="s">
        <v>97</v>
      </c>
      <c r="C27" s="145" t="s">
        <v>123</v>
      </c>
      <c r="D27" s="1131"/>
      <c r="E27" s="39" t="s">
        <v>128</v>
      </c>
      <c r="F27" s="137"/>
      <c r="G27" s="87" t="s">
        <v>133</v>
      </c>
      <c r="H27" s="82"/>
      <c r="I27" s="250" t="s">
        <v>21</v>
      </c>
      <c r="J27" s="250">
        <v>48</v>
      </c>
      <c r="K27" s="250">
        <v>80</v>
      </c>
      <c r="L27" s="252" t="s">
        <v>582</v>
      </c>
      <c r="M27" s="251" t="s">
        <v>1042</v>
      </c>
      <c r="N27" s="140"/>
      <c r="O27" s="140"/>
      <c r="P27" s="140"/>
      <c r="Q27" s="252" t="s">
        <v>617</v>
      </c>
      <c r="R27" s="252" t="s">
        <v>617</v>
      </c>
      <c r="S27" s="140"/>
      <c r="T27" s="140"/>
      <c r="U27" s="140"/>
      <c r="V27" s="140"/>
      <c r="W27" s="146" t="s">
        <v>617</v>
      </c>
      <c r="X27" s="140"/>
      <c r="Y27" s="140"/>
      <c r="Z27" s="252" t="s">
        <v>617</v>
      </c>
      <c r="AA27" s="252" t="s">
        <v>617</v>
      </c>
      <c r="AB27" s="252" t="s">
        <v>617</v>
      </c>
      <c r="AC27" s="252" t="s">
        <v>617</v>
      </c>
      <c r="AD27" s="252" t="s">
        <v>617</v>
      </c>
      <c r="AE27" s="252" t="s">
        <v>617</v>
      </c>
      <c r="AF27" s="147"/>
      <c r="AG27" s="88"/>
      <c r="AH27" s="250" t="s">
        <v>1191</v>
      </c>
      <c r="AI27" s="316" t="s">
        <v>1192</v>
      </c>
      <c r="AJ27" s="39"/>
    </row>
    <row r="28" spans="2:36" ht="38.25" x14ac:dyDescent="0.2">
      <c r="B28" s="1171" t="s">
        <v>97</v>
      </c>
      <c r="C28" s="1174" t="s">
        <v>123</v>
      </c>
      <c r="D28" s="1131"/>
      <c r="E28" s="132" t="s">
        <v>128</v>
      </c>
      <c r="F28" s="137"/>
      <c r="G28" s="1088" t="s">
        <v>132</v>
      </c>
      <c r="H28" s="82"/>
      <c r="I28" s="1107" t="s">
        <v>21</v>
      </c>
      <c r="J28" s="1107">
        <v>37</v>
      </c>
      <c r="K28" s="1107">
        <v>86</v>
      </c>
      <c r="L28" s="1023" t="s">
        <v>582</v>
      </c>
      <c r="M28" s="1023">
        <v>21</v>
      </c>
      <c r="N28" s="252"/>
      <c r="O28" s="1023"/>
      <c r="P28" s="1086"/>
      <c r="Q28" s="148" t="s">
        <v>1215</v>
      </c>
      <c r="R28" s="140">
        <v>0.1</v>
      </c>
      <c r="S28" s="140"/>
      <c r="T28" s="140"/>
      <c r="U28" s="39"/>
      <c r="V28" s="39"/>
      <c r="W28" s="233" t="s">
        <v>1210</v>
      </c>
      <c r="X28" s="148"/>
      <c r="Y28" s="148"/>
      <c r="Z28" s="1088" t="s">
        <v>1187</v>
      </c>
      <c r="AA28" s="149" t="s">
        <v>1188</v>
      </c>
      <c r="AB28" s="132" t="s">
        <v>1189</v>
      </c>
      <c r="AC28" s="142" t="s">
        <v>1190</v>
      </c>
      <c r="AD28" s="150">
        <v>5000000</v>
      </c>
      <c r="AE28" s="150">
        <v>5000000</v>
      </c>
      <c r="AF28" s="143"/>
      <c r="AG28" s="89"/>
      <c r="AH28" s="1107" t="s">
        <v>1191</v>
      </c>
      <c r="AI28" s="1084" t="s">
        <v>1192</v>
      </c>
      <c r="AJ28" s="39"/>
    </row>
    <row r="29" spans="2:36" ht="38.25" x14ac:dyDescent="0.2">
      <c r="B29" s="1172"/>
      <c r="C29" s="1175"/>
      <c r="D29" s="1131"/>
      <c r="E29" s="132" t="s">
        <v>128</v>
      </c>
      <c r="F29" s="137"/>
      <c r="G29" s="1193"/>
      <c r="H29" s="82"/>
      <c r="I29" s="1117"/>
      <c r="J29" s="1117"/>
      <c r="K29" s="1117"/>
      <c r="L29" s="1025"/>
      <c r="M29" s="1025"/>
      <c r="N29" s="224"/>
      <c r="O29" s="1025"/>
      <c r="P29" s="1131"/>
      <c r="Q29" s="142" t="s">
        <v>1216</v>
      </c>
      <c r="R29" s="232">
        <v>0.1</v>
      </c>
      <c r="S29" s="232"/>
      <c r="T29" s="232"/>
      <c r="U29" s="224"/>
      <c r="V29" s="224"/>
      <c r="W29" s="233" t="s">
        <v>1210</v>
      </c>
      <c r="X29" s="148"/>
      <c r="Y29" s="148"/>
      <c r="Z29" s="1193"/>
      <c r="AA29" s="149" t="s">
        <v>1188</v>
      </c>
      <c r="AB29" s="132" t="s">
        <v>1189</v>
      </c>
      <c r="AC29" s="142" t="s">
        <v>1190</v>
      </c>
      <c r="AD29" s="150">
        <v>12000000</v>
      </c>
      <c r="AE29" s="150">
        <v>12000000</v>
      </c>
      <c r="AF29" s="143"/>
      <c r="AG29" s="89"/>
      <c r="AH29" s="1117"/>
      <c r="AI29" s="1168"/>
      <c r="AJ29" s="39"/>
    </row>
    <row r="30" spans="2:36" ht="38.25" x14ac:dyDescent="0.2">
      <c r="B30" s="1172"/>
      <c r="C30" s="1175"/>
      <c r="D30" s="1131"/>
      <c r="E30" s="132" t="s">
        <v>128</v>
      </c>
      <c r="F30" s="137"/>
      <c r="G30" s="1193"/>
      <c r="H30" s="82"/>
      <c r="I30" s="1117"/>
      <c r="J30" s="1117"/>
      <c r="K30" s="1117"/>
      <c r="L30" s="1025"/>
      <c r="M30" s="1025"/>
      <c r="N30" s="252"/>
      <c r="O30" s="1025"/>
      <c r="P30" s="1131"/>
      <c r="Q30" s="235" t="s">
        <v>1217</v>
      </c>
      <c r="R30" s="140">
        <v>0.3</v>
      </c>
      <c r="S30" s="140"/>
      <c r="T30" s="140"/>
      <c r="U30" s="39"/>
      <c r="V30" s="39"/>
      <c r="W30" s="233" t="s">
        <v>1198</v>
      </c>
      <c r="X30" s="148"/>
      <c r="Y30" s="148"/>
      <c r="Z30" s="1193"/>
      <c r="AA30" s="149" t="s">
        <v>1188</v>
      </c>
      <c r="AB30" s="132" t="s">
        <v>1189</v>
      </c>
      <c r="AC30" s="142" t="s">
        <v>1190</v>
      </c>
      <c r="AD30" s="150">
        <v>3000000</v>
      </c>
      <c r="AE30" s="150">
        <v>3000000</v>
      </c>
      <c r="AF30" s="144"/>
      <c r="AG30" s="89"/>
      <c r="AH30" s="1117"/>
      <c r="AI30" s="1168"/>
      <c r="AJ30" s="39"/>
    </row>
    <row r="31" spans="2:36" x14ac:dyDescent="0.2">
      <c r="B31" s="1172"/>
      <c r="C31" s="1175"/>
      <c r="D31" s="1131"/>
      <c r="E31" s="1198" t="s">
        <v>128</v>
      </c>
      <c r="F31" s="137"/>
      <c r="G31" s="1193"/>
      <c r="H31" s="1119"/>
      <c r="I31" s="1117"/>
      <c r="J31" s="1117"/>
      <c r="K31" s="1117"/>
      <c r="L31" s="1025"/>
      <c r="M31" s="1025"/>
      <c r="N31" s="1023"/>
      <c r="O31" s="1025"/>
      <c r="P31" s="1131"/>
      <c r="Q31" s="1088" t="s">
        <v>1218</v>
      </c>
      <c r="R31" s="1086">
        <v>0.4</v>
      </c>
      <c r="S31" s="1086"/>
      <c r="T31" s="1086"/>
      <c r="U31" s="1086"/>
      <c r="V31" s="1086"/>
      <c r="W31" s="1198" t="s">
        <v>1210</v>
      </c>
      <c r="X31" s="1023"/>
      <c r="Y31" s="1023"/>
      <c r="Z31" s="1193"/>
      <c r="AA31" s="149"/>
      <c r="AB31" s="132"/>
      <c r="AC31" s="142"/>
      <c r="AD31" s="150">
        <v>28618987</v>
      </c>
      <c r="AE31" s="150"/>
      <c r="AF31" s="144"/>
      <c r="AG31" s="89"/>
      <c r="AH31" s="1117"/>
      <c r="AI31" s="1168"/>
      <c r="AJ31" s="39"/>
    </row>
    <row r="32" spans="2:36" ht="51" x14ac:dyDescent="0.2">
      <c r="B32" s="1172"/>
      <c r="C32" s="1175"/>
      <c r="D32" s="1131"/>
      <c r="E32" s="1199"/>
      <c r="F32" s="137"/>
      <c r="G32" s="1193"/>
      <c r="H32" s="1120"/>
      <c r="I32" s="1117"/>
      <c r="J32" s="1117"/>
      <c r="K32" s="1117"/>
      <c r="L32" s="1025"/>
      <c r="M32" s="1025"/>
      <c r="N32" s="1024"/>
      <c r="O32" s="1025"/>
      <c r="P32" s="1131"/>
      <c r="Q32" s="1089"/>
      <c r="R32" s="1087"/>
      <c r="S32" s="1087"/>
      <c r="T32" s="1087"/>
      <c r="U32" s="1087"/>
      <c r="V32" s="1087"/>
      <c r="W32" s="1199"/>
      <c r="X32" s="1024"/>
      <c r="Y32" s="1024"/>
      <c r="Z32" s="1193"/>
      <c r="AA32" s="149" t="s">
        <v>1200</v>
      </c>
      <c r="AB32" s="132" t="s">
        <v>1201</v>
      </c>
      <c r="AC32" s="142" t="s">
        <v>1202</v>
      </c>
      <c r="AD32" s="150">
        <v>40000000</v>
      </c>
      <c r="AE32" s="150">
        <v>40000000</v>
      </c>
      <c r="AF32" s="144"/>
      <c r="AG32" s="89"/>
      <c r="AH32" s="1117"/>
      <c r="AI32" s="1168"/>
      <c r="AJ32" s="39"/>
    </row>
    <row r="33" spans="2:36" ht="51" x14ac:dyDescent="0.2">
      <c r="B33" s="1173"/>
      <c r="C33" s="1176"/>
      <c r="D33" s="1131"/>
      <c r="E33" s="132" t="s">
        <v>128</v>
      </c>
      <c r="F33" s="137"/>
      <c r="G33" s="1089"/>
      <c r="H33" s="82"/>
      <c r="I33" s="1108"/>
      <c r="J33" s="1108"/>
      <c r="K33" s="1108"/>
      <c r="L33" s="1024"/>
      <c r="M33" s="1024"/>
      <c r="N33" s="252"/>
      <c r="O33" s="1024"/>
      <c r="P33" s="1087"/>
      <c r="Q33" s="235" t="s">
        <v>1219</v>
      </c>
      <c r="R33" s="140">
        <v>0.1</v>
      </c>
      <c r="S33" s="140"/>
      <c r="T33" s="140"/>
      <c r="U33" s="39"/>
      <c r="V33" s="39"/>
      <c r="W33" s="233" t="s">
        <v>1210</v>
      </c>
      <c r="X33" s="235"/>
      <c r="Y33" s="235"/>
      <c r="Z33" s="1089"/>
      <c r="AA33" s="149" t="s">
        <v>1200</v>
      </c>
      <c r="AB33" s="132" t="s">
        <v>1201</v>
      </c>
      <c r="AC33" s="142" t="s">
        <v>1202</v>
      </c>
      <c r="AD33" s="150">
        <v>11381013</v>
      </c>
      <c r="AE33" s="150">
        <v>11381013</v>
      </c>
      <c r="AF33" s="144"/>
      <c r="AG33" s="89"/>
      <c r="AH33" s="1108"/>
      <c r="AI33" s="1085"/>
      <c r="AJ33" s="39"/>
    </row>
    <row r="34" spans="2:36" ht="25.5" x14ac:dyDescent="0.2">
      <c r="B34" s="1171" t="s">
        <v>97</v>
      </c>
      <c r="C34" s="1044" t="s">
        <v>123</v>
      </c>
      <c r="D34" s="1131"/>
      <c r="E34" s="1198" t="s">
        <v>128</v>
      </c>
      <c r="F34" s="137"/>
      <c r="G34" s="1107" t="s">
        <v>131</v>
      </c>
      <c r="H34" s="1119"/>
      <c r="I34" s="1107" t="s">
        <v>21</v>
      </c>
      <c r="J34" s="1107">
        <v>54</v>
      </c>
      <c r="K34" s="1107">
        <v>12</v>
      </c>
      <c r="L34" s="1023" t="s">
        <v>582</v>
      </c>
      <c r="M34" s="1023">
        <v>1</v>
      </c>
      <c r="N34" s="1023"/>
      <c r="O34" s="1191"/>
      <c r="P34" s="1086"/>
      <c r="Q34" s="148" t="s">
        <v>1220</v>
      </c>
      <c r="R34" s="140">
        <v>0.2</v>
      </c>
      <c r="S34" s="140"/>
      <c r="T34" s="140"/>
      <c r="U34" s="39"/>
      <c r="V34" s="39"/>
      <c r="W34" s="233" t="s">
        <v>1221</v>
      </c>
      <c r="X34" s="39"/>
      <c r="Y34" s="82"/>
      <c r="Z34" s="250" t="s">
        <v>617</v>
      </c>
      <c r="AA34" s="250" t="s">
        <v>617</v>
      </c>
      <c r="AB34" s="250" t="s">
        <v>617</v>
      </c>
      <c r="AC34" s="250" t="s">
        <v>617</v>
      </c>
      <c r="AD34" s="153" t="s">
        <v>617</v>
      </c>
      <c r="AE34" s="153" t="s">
        <v>617</v>
      </c>
      <c r="AF34" s="144"/>
      <c r="AG34" s="89"/>
      <c r="AH34" s="250" t="s">
        <v>1191</v>
      </c>
      <c r="AI34" s="316" t="s">
        <v>1192</v>
      </c>
      <c r="AJ34" s="39"/>
    </row>
    <row r="35" spans="2:36" ht="25.5" x14ac:dyDescent="0.2">
      <c r="B35" s="1173"/>
      <c r="C35" s="1046"/>
      <c r="D35" s="1131"/>
      <c r="E35" s="1199"/>
      <c r="F35" s="137"/>
      <c r="G35" s="1108"/>
      <c r="H35" s="1120"/>
      <c r="I35" s="1108"/>
      <c r="J35" s="1108"/>
      <c r="K35" s="1108"/>
      <c r="L35" s="1024"/>
      <c r="M35" s="1024"/>
      <c r="N35" s="1024"/>
      <c r="O35" s="1192"/>
      <c r="P35" s="1087"/>
      <c r="Q35" s="148" t="s">
        <v>1222</v>
      </c>
      <c r="R35" s="140">
        <v>0.8</v>
      </c>
      <c r="S35" s="140"/>
      <c r="T35" s="140"/>
      <c r="U35" s="39"/>
      <c r="V35" s="39"/>
      <c r="W35" s="233" t="s">
        <v>1198</v>
      </c>
      <c r="X35" s="39"/>
      <c r="Y35" s="82"/>
      <c r="Z35" s="250" t="s">
        <v>617</v>
      </c>
      <c r="AA35" s="250" t="s">
        <v>617</v>
      </c>
      <c r="AB35" s="250" t="s">
        <v>617</v>
      </c>
      <c r="AC35" s="250" t="s">
        <v>617</v>
      </c>
      <c r="AD35" s="153" t="s">
        <v>617</v>
      </c>
      <c r="AE35" s="144" t="s">
        <v>1000</v>
      </c>
      <c r="AF35" s="144"/>
      <c r="AG35" s="89"/>
      <c r="AH35" s="250" t="s">
        <v>1191</v>
      </c>
      <c r="AI35" s="250" t="s">
        <v>33</v>
      </c>
      <c r="AJ35" s="39"/>
    </row>
    <row r="36" spans="2:36" ht="38.25" x14ac:dyDescent="0.2">
      <c r="B36" s="105" t="s">
        <v>97</v>
      </c>
      <c r="C36" s="95" t="s">
        <v>123</v>
      </c>
      <c r="D36" s="1131"/>
      <c r="E36" s="39" t="s">
        <v>128</v>
      </c>
      <c r="F36" s="137"/>
      <c r="G36" s="235" t="s">
        <v>130</v>
      </c>
      <c r="H36" s="82"/>
      <c r="I36" s="250" t="s">
        <v>21</v>
      </c>
      <c r="J36" s="250">
        <v>0</v>
      </c>
      <c r="K36" s="250">
        <v>1</v>
      </c>
      <c r="L36" s="252" t="s">
        <v>581</v>
      </c>
      <c r="M36" s="251" t="s">
        <v>1042</v>
      </c>
      <c r="N36" s="252"/>
      <c r="O36" s="252"/>
      <c r="P36" s="252"/>
      <c r="Q36" s="250" t="s">
        <v>617</v>
      </c>
      <c r="R36" s="250" t="s">
        <v>617</v>
      </c>
      <c r="S36" s="252"/>
      <c r="T36" s="252"/>
      <c r="U36" s="252"/>
      <c r="V36" s="252"/>
      <c r="W36" s="151" t="s">
        <v>617</v>
      </c>
      <c r="X36" s="252"/>
      <c r="Y36" s="252"/>
      <c r="Z36" s="250" t="s">
        <v>617</v>
      </c>
      <c r="AA36" s="152" t="s">
        <v>617</v>
      </c>
      <c r="AB36" s="250" t="s">
        <v>617</v>
      </c>
      <c r="AC36" s="250" t="s">
        <v>617</v>
      </c>
      <c r="AD36" s="153" t="s">
        <v>617</v>
      </c>
      <c r="AE36" s="153" t="s">
        <v>617</v>
      </c>
      <c r="AF36" s="147"/>
      <c r="AG36" s="147"/>
      <c r="AH36" s="250" t="s">
        <v>1191</v>
      </c>
      <c r="AI36" s="316" t="s">
        <v>1192</v>
      </c>
      <c r="AJ36" s="39"/>
    </row>
    <row r="37" spans="2:36" ht="38.25" x14ac:dyDescent="0.2">
      <c r="B37" s="105" t="s">
        <v>97</v>
      </c>
      <c r="C37" s="95" t="s">
        <v>123</v>
      </c>
      <c r="D37" s="1131"/>
      <c r="E37" s="39" t="s">
        <v>128</v>
      </c>
      <c r="F37" s="154"/>
      <c r="G37" s="235" t="s">
        <v>129</v>
      </c>
      <c r="H37" s="82"/>
      <c r="I37" s="250" t="s">
        <v>21</v>
      </c>
      <c r="J37" s="250">
        <v>0</v>
      </c>
      <c r="K37" s="250">
        <v>1</v>
      </c>
      <c r="L37" s="252" t="s">
        <v>581</v>
      </c>
      <c r="M37" s="251" t="s">
        <v>1042</v>
      </c>
      <c r="N37" s="252"/>
      <c r="O37" s="252"/>
      <c r="P37" s="252"/>
      <c r="Q37" s="250" t="s">
        <v>617</v>
      </c>
      <c r="R37" s="250" t="s">
        <v>617</v>
      </c>
      <c r="S37" s="252"/>
      <c r="T37" s="252"/>
      <c r="U37" s="252"/>
      <c r="V37" s="252"/>
      <c r="W37" s="151" t="s">
        <v>617</v>
      </c>
      <c r="X37" s="252"/>
      <c r="Y37" s="252"/>
      <c r="Z37" s="250" t="s">
        <v>617</v>
      </c>
      <c r="AA37" s="152" t="s">
        <v>617</v>
      </c>
      <c r="AB37" s="250" t="s">
        <v>617</v>
      </c>
      <c r="AC37" s="250" t="s">
        <v>617</v>
      </c>
      <c r="AD37" s="250" t="s">
        <v>617</v>
      </c>
      <c r="AE37" s="153" t="s">
        <v>617</v>
      </c>
      <c r="AF37" s="147"/>
      <c r="AG37" s="147"/>
      <c r="AH37" s="250" t="s">
        <v>1191</v>
      </c>
      <c r="AI37" s="316" t="s">
        <v>1192</v>
      </c>
      <c r="AJ37" s="39"/>
    </row>
    <row r="38" spans="2:36" ht="51" x14ac:dyDescent="0.2">
      <c r="B38" s="1171" t="s">
        <v>97</v>
      </c>
      <c r="C38" s="1174" t="s">
        <v>123</v>
      </c>
      <c r="D38" s="1131"/>
      <c r="E38" s="132" t="s">
        <v>122</v>
      </c>
      <c r="F38" s="1119"/>
      <c r="G38" s="1088" t="s">
        <v>126</v>
      </c>
      <c r="H38" s="82"/>
      <c r="I38" s="1107" t="s">
        <v>21</v>
      </c>
      <c r="J38" s="1194">
        <v>2291</v>
      </c>
      <c r="K38" s="1194">
        <v>2500</v>
      </c>
      <c r="L38" s="1023" t="s">
        <v>582</v>
      </c>
      <c r="M38" s="1023">
        <v>625</v>
      </c>
      <c r="N38" s="1119"/>
      <c r="O38" s="1191"/>
      <c r="P38" s="1086"/>
      <c r="Q38" s="235" t="s">
        <v>1223</v>
      </c>
      <c r="R38" s="140">
        <v>0.15</v>
      </c>
      <c r="S38" s="140"/>
      <c r="T38" s="140"/>
      <c r="U38" s="39"/>
      <c r="V38" s="39"/>
      <c r="W38" s="233" t="s">
        <v>1198</v>
      </c>
      <c r="X38" s="235"/>
      <c r="Y38" s="235"/>
      <c r="Z38" s="1170" t="s">
        <v>1224</v>
      </c>
      <c r="AA38" s="132" t="s">
        <v>1225</v>
      </c>
      <c r="AB38" s="132" t="s">
        <v>1226</v>
      </c>
      <c r="AC38" s="235" t="s">
        <v>1227</v>
      </c>
      <c r="AD38" s="144">
        <v>4000000</v>
      </c>
      <c r="AE38" s="144">
        <v>40000000</v>
      </c>
      <c r="AF38" s="144"/>
      <c r="AG38" s="89"/>
      <c r="AH38" s="1107" t="s">
        <v>1191</v>
      </c>
      <c r="AI38" s="1084" t="s">
        <v>1192</v>
      </c>
      <c r="AJ38" s="39"/>
    </row>
    <row r="39" spans="2:36" ht="51" x14ac:dyDescent="0.2">
      <c r="B39" s="1172"/>
      <c r="C39" s="1175"/>
      <c r="D39" s="1131"/>
      <c r="E39" s="132" t="s">
        <v>122</v>
      </c>
      <c r="F39" s="1121"/>
      <c r="G39" s="1193"/>
      <c r="H39" s="82"/>
      <c r="I39" s="1117"/>
      <c r="J39" s="1195"/>
      <c r="K39" s="1195"/>
      <c r="L39" s="1025"/>
      <c r="M39" s="1025"/>
      <c r="N39" s="1121"/>
      <c r="O39" s="1197"/>
      <c r="P39" s="1131"/>
      <c r="Q39" s="235" t="s">
        <v>1228</v>
      </c>
      <c r="R39" s="140">
        <v>0.1</v>
      </c>
      <c r="S39" s="140"/>
      <c r="T39" s="140"/>
      <c r="U39" s="39"/>
      <c r="V39" s="39"/>
      <c r="W39" s="233" t="s">
        <v>1198</v>
      </c>
      <c r="X39" s="235"/>
      <c r="Y39" s="235"/>
      <c r="Z39" s="1166"/>
      <c r="AA39" s="132" t="s">
        <v>1225</v>
      </c>
      <c r="AB39" s="132" t="s">
        <v>1226</v>
      </c>
      <c r="AC39" s="235" t="s">
        <v>1227</v>
      </c>
      <c r="AD39" s="144">
        <v>4000000</v>
      </c>
      <c r="AE39" s="144">
        <v>32000000</v>
      </c>
      <c r="AF39" s="144"/>
      <c r="AG39" s="89"/>
      <c r="AH39" s="1117"/>
      <c r="AI39" s="1168"/>
      <c r="AJ39" s="39"/>
    </row>
    <row r="40" spans="2:36" ht="51" x14ac:dyDescent="0.2">
      <c r="B40" s="1172"/>
      <c r="C40" s="1175"/>
      <c r="D40" s="1131"/>
      <c r="E40" s="132" t="s">
        <v>122</v>
      </c>
      <c r="F40" s="1121"/>
      <c r="G40" s="1193"/>
      <c r="H40" s="82"/>
      <c r="I40" s="1117"/>
      <c r="J40" s="1195"/>
      <c r="K40" s="1195"/>
      <c r="L40" s="1025"/>
      <c r="M40" s="1025"/>
      <c r="N40" s="1121"/>
      <c r="O40" s="1197"/>
      <c r="P40" s="1131"/>
      <c r="Q40" s="235" t="s">
        <v>1229</v>
      </c>
      <c r="R40" s="140">
        <v>0.1</v>
      </c>
      <c r="S40" s="140"/>
      <c r="T40" s="140"/>
      <c r="U40" s="39"/>
      <c r="V40" s="39"/>
      <c r="W40" s="233" t="s">
        <v>1198</v>
      </c>
      <c r="X40" s="235"/>
      <c r="Y40" s="235"/>
      <c r="Z40" s="1166"/>
      <c r="AA40" s="132" t="s">
        <v>1225</v>
      </c>
      <c r="AB40" s="132" t="s">
        <v>1226</v>
      </c>
      <c r="AC40" s="235" t="s">
        <v>1227</v>
      </c>
      <c r="AD40" s="144"/>
      <c r="AE40" s="144">
        <v>8300000</v>
      </c>
      <c r="AF40" s="144"/>
      <c r="AG40" s="89"/>
      <c r="AH40" s="1117"/>
      <c r="AI40" s="1168"/>
      <c r="AJ40" s="39"/>
    </row>
    <row r="41" spans="2:36" ht="63.75" x14ac:dyDescent="0.2">
      <c r="B41" s="1172"/>
      <c r="C41" s="1175"/>
      <c r="D41" s="1131"/>
      <c r="E41" s="132" t="s">
        <v>122</v>
      </c>
      <c r="F41" s="1121"/>
      <c r="G41" s="1193"/>
      <c r="H41" s="82"/>
      <c r="I41" s="1117"/>
      <c r="J41" s="1195"/>
      <c r="K41" s="1195"/>
      <c r="L41" s="1025"/>
      <c r="M41" s="1025"/>
      <c r="N41" s="1121"/>
      <c r="O41" s="1197"/>
      <c r="P41" s="1131"/>
      <c r="Q41" s="155" t="s">
        <v>1230</v>
      </c>
      <c r="R41" s="140">
        <v>0.05</v>
      </c>
      <c r="S41" s="140"/>
      <c r="T41" s="140"/>
      <c r="U41" s="39"/>
      <c r="V41" s="39"/>
      <c r="W41" s="233" t="s">
        <v>1196</v>
      </c>
      <c r="X41" s="235"/>
      <c r="Y41" s="252"/>
      <c r="Z41" s="1166"/>
      <c r="AA41" s="132" t="s">
        <v>1231</v>
      </c>
      <c r="AB41" s="132" t="s">
        <v>1232</v>
      </c>
      <c r="AC41" s="235" t="s">
        <v>1233</v>
      </c>
      <c r="AD41" s="144"/>
      <c r="AE41" s="144">
        <v>23000000</v>
      </c>
      <c r="AF41" s="144"/>
      <c r="AG41" s="89"/>
      <c r="AH41" s="1117"/>
      <c r="AI41" s="1168"/>
      <c r="AJ41" s="39"/>
    </row>
    <row r="42" spans="2:36" ht="51" x14ac:dyDescent="0.2">
      <c r="B42" s="1172"/>
      <c r="C42" s="1175"/>
      <c r="D42" s="1131"/>
      <c r="E42" s="132" t="s">
        <v>122</v>
      </c>
      <c r="F42" s="1121"/>
      <c r="G42" s="1193"/>
      <c r="H42" s="82"/>
      <c r="I42" s="1117"/>
      <c r="J42" s="1195"/>
      <c r="K42" s="1195"/>
      <c r="L42" s="1025"/>
      <c r="M42" s="1025"/>
      <c r="N42" s="1121"/>
      <c r="O42" s="1197"/>
      <c r="P42" s="1131"/>
      <c r="Q42" s="1184" t="s">
        <v>1234</v>
      </c>
      <c r="R42" s="1131">
        <v>0.6</v>
      </c>
      <c r="S42" s="1086"/>
      <c r="T42" s="1086"/>
      <c r="U42" s="1023"/>
      <c r="V42" s="1023"/>
      <c r="W42" s="1169" t="s">
        <v>1198</v>
      </c>
      <c r="X42" s="1184"/>
      <c r="Y42" s="1184"/>
      <c r="Z42" s="1166"/>
      <c r="AA42" s="132" t="s">
        <v>1225</v>
      </c>
      <c r="AB42" s="132" t="s">
        <v>1226</v>
      </c>
      <c r="AC42" s="235" t="s">
        <v>1227</v>
      </c>
      <c r="AD42" s="144">
        <v>4000000</v>
      </c>
      <c r="AE42" s="144">
        <v>23700000</v>
      </c>
      <c r="AF42" s="144"/>
      <c r="AG42" s="89"/>
      <c r="AH42" s="1117"/>
      <c r="AI42" s="1168"/>
      <c r="AJ42" s="39"/>
    </row>
    <row r="43" spans="2:36" ht="63.75" x14ac:dyDescent="0.2">
      <c r="B43" s="1173"/>
      <c r="C43" s="1176"/>
      <c r="D43" s="1131"/>
      <c r="E43" s="132" t="s">
        <v>122</v>
      </c>
      <c r="F43" s="1120"/>
      <c r="G43" s="1089"/>
      <c r="H43" s="82"/>
      <c r="I43" s="1108"/>
      <c r="J43" s="1196"/>
      <c r="K43" s="1196"/>
      <c r="L43" s="1024"/>
      <c r="M43" s="1024"/>
      <c r="N43" s="1120"/>
      <c r="O43" s="1192"/>
      <c r="P43" s="1087"/>
      <c r="Q43" s="1184"/>
      <c r="R43" s="1087"/>
      <c r="S43" s="1087"/>
      <c r="T43" s="1087"/>
      <c r="U43" s="1024"/>
      <c r="V43" s="1024"/>
      <c r="W43" s="1169"/>
      <c r="X43" s="1184"/>
      <c r="Y43" s="1184"/>
      <c r="Z43" s="1167"/>
      <c r="AA43" s="132" t="s">
        <v>1231</v>
      </c>
      <c r="AB43" s="132" t="s">
        <v>1232</v>
      </c>
      <c r="AC43" s="235" t="s">
        <v>1233</v>
      </c>
      <c r="AD43" s="144"/>
      <c r="AE43" s="144">
        <v>18000000</v>
      </c>
      <c r="AF43" s="144"/>
      <c r="AG43" s="89"/>
      <c r="AH43" s="1108"/>
      <c r="AI43" s="1085"/>
      <c r="AJ43" s="39"/>
    </row>
    <row r="44" spans="2:36" ht="63.75" x14ac:dyDescent="0.2">
      <c r="B44" s="1171" t="s">
        <v>97</v>
      </c>
      <c r="C44" s="1174" t="s">
        <v>123</v>
      </c>
      <c r="D44" s="1131"/>
      <c r="E44" s="253" t="s">
        <v>122</v>
      </c>
      <c r="F44" s="1119"/>
      <c r="G44" s="1026" t="s">
        <v>125</v>
      </c>
      <c r="H44" s="82"/>
      <c r="I44" s="1107" t="s">
        <v>21</v>
      </c>
      <c r="J44" s="1107">
        <v>0</v>
      </c>
      <c r="K44" s="1107">
        <v>200</v>
      </c>
      <c r="L44" s="1023" t="s">
        <v>582</v>
      </c>
      <c r="M44" s="1023">
        <v>50</v>
      </c>
      <c r="N44" s="1023"/>
      <c r="O44" s="1023"/>
      <c r="P44" s="1086"/>
      <c r="Q44" s="142" t="s">
        <v>1235</v>
      </c>
      <c r="R44" s="232">
        <v>0.15</v>
      </c>
      <c r="S44" s="140"/>
      <c r="T44" s="140"/>
      <c r="U44" s="39"/>
      <c r="V44" s="39"/>
      <c r="W44" s="233" t="s">
        <v>1196</v>
      </c>
      <c r="X44" s="156"/>
      <c r="Y44" s="252"/>
      <c r="Z44" s="1026" t="s">
        <v>1224</v>
      </c>
      <c r="AA44" s="157" t="s">
        <v>1231</v>
      </c>
      <c r="AB44" s="132" t="s">
        <v>1232</v>
      </c>
      <c r="AC44" s="235" t="s">
        <v>1233</v>
      </c>
      <c r="AD44" s="144"/>
      <c r="AE44" s="144">
        <v>3000000</v>
      </c>
      <c r="AF44" s="144"/>
      <c r="AG44" s="89"/>
      <c r="AH44" s="1107" t="s">
        <v>1191</v>
      </c>
      <c r="AI44" s="1084" t="s">
        <v>1192</v>
      </c>
      <c r="AJ44" s="39"/>
    </row>
    <row r="45" spans="2:36" ht="63.75" x14ac:dyDescent="0.2">
      <c r="B45" s="1172"/>
      <c r="C45" s="1175"/>
      <c r="D45" s="1131"/>
      <c r="E45" s="253" t="s">
        <v>122</v>
      </c>
      <c r="F45" s="1121"/>
      <c r="G45" s="1027"/>
      <c r="H45" s="82"/>
      <c r="I45" s="1117"/>
      <c r="J45" s="1117"/>
      <c r="K45" s="1117"/>
      <c r="L45" s="1025"/>
      <c r="M45" s="1025"/>
      <c r="N45" s="1025"/>
      <c r="O45" s="1025"/>
      <c r="P45" s="1131"/>
      <c r="Q45" s="142" t="s">
        <v>1236</v>
      </c>
      <c r="R45" s="232">
        <v>0.15</v>
      </c>
      <c r="S45" s="140"/>
      <c r="T45" s="140"/>
      <c r="U45" s="39"/>
      <c r="V45" s="39"/>
      <c r="W45" s="233" t="s">
        <v>1196</v>
      </c>
      <c r="X45" s="235"/>
      <c r="Y45" s="252"/>
      <c r="Z45" s="1027"/>
      <c r="AA45" s="157" t="s">
        <v>1231</v>
      </c>
      <c r="AB45" s="132" t="s">
        <v>1232</v>
      </c>
      <c r="AC45" s="235" t="s">
        <v>1233</v>
      </c>
      <c r="AD45" s="144"/>
      <c r="AE45" s="144">
        <v>22000000</v>
      </c>
      <c r="AF45" s="144"/>
      <c r="AG45" s="89"/>
      <c r="AH45" s="1117"/>
      <c r="AI45" s="1168"/>
      <c r="AJ45" s="39"/>
    </row>
    <row r="46" spans="2:36" ht="51" x14ac:dyDescent="0.2">
      <c r="B46" s="1172"/>
      <c r="C46" s="1175"/>
      <c r="D46" s="1131"/>
      <c r="E46" s="253" t="s">
        <v>122</v>
      </c>
      <c r="F46" s="1121"/>
      <c r="G46" s="1027"/>
      <c r="H46" s="82"/>
      <c r="I46" s="1117"/>
      <c r="J46" s="1117"/>
      <c r="K46" s="1117"/>
      <c r="L46" s="1025"/>
      <c r="M46" s="1025"/>
      <c r="N46" s="1025"/>
      <c r="O46" s="1025"/>
      <c r="P46" s="1131"/>
      <c r="Q46" s="1088" t="s">
        <v>1237</v>
      </c>
      <c r="R46" s="1086">
        <v>0.7</v>
      </c>
      <c r="S46" s="1086"/>
      <c r="T46" s="1086"/>
      <c r="U46" s="1086"/>
      <c r="V46" s="1086"/>
      <c r="W46" s="158"/>
      <c r="X46" s="1088"/>
      <c r="Y46" s="1088"/>
      <c r="Z46" s="1027"/>
      <c r="AA46" s="157" t="s">
        <v>1225</v>
      </c>
      <c r="AB46" s="39" t="s">
        <v>1226</v>
      </c>
      <c r="AC46" s="235" t="s">
        <v>1227</v>
      </c>
      <c r="AD46" s="144"/>
      <c r="AE46" s="144">
        <v>10000000</v>
      </c>
      <c r="AF46" s="144"/>
      <c r="AG46" s="89"/>
      <c r="AH46" s="1117"/>
      <c r="AI46" s="1168"/>
      <c r="AJ46" s="39"/>
    </row>
    <row r="47" spans="2:36" ht="63.75" x14ac:dyDescent="0.2">
      <c r="B47" s="1172"/>
      <c r="C47" s="1175"/>
      <c r="D47" s="1131"/>
      <c r="E47" s="253" t="s">
        <v>122</v>
      </c>
      <c r="F47" s="1120"/>
      <c r="G47" s="1027"/>
      <c r="H47" s="82"/>
      <c r="I47" s="1117"/>
      <c r="J47" s="1117"/>
      <c r="K47" s="1117"/>
      <c r="L47" s="1025"/>
      <c r="M47" s="1025"/>
      <c r="N47" s="1024"/>
      <c r="O47" s="1024"/>
      <c r="P47" s="1087"/>
      <c r="Q47" s="1089"/>
      <c r="R47" s="1087"/>
      <c r="S47" s="1087"/>
      <c r="T47" s="1087"/>
      <c r="U47" s="1087"/>
      <c r="V47" s="1087"/>
      <c r="W47" s="158" t="s">
        <v>1198</v>
      </c>
      <c r="X47" s="1089"/>
      <c r="Y47" s="1089"/>
      <c r="Z47" s="1027"/>
      <c r="AA47" s="157" t="s">
        <v>1231</v>
      </c>
      <c r="AB47" s="132" t="s">
        <v>1232</v>
      </c>
      <c r="AC47" s="235" t="s">
        <v>1233</v>
      </c>
      <c r="AD47" s="144"/>
      <c r="AE47" s="144">
        <v>15000000</v>
      </c>
      <c r="AF47" s="144"/>
      <c r="AG47" s="89"/>
      <c r="AH47" s="1117"/>
      <c r="AI47" s="1168"/>
      <c r="AJ47" s="39"/>
    </row>
    <row r="48" spans="2:36" ht="51" x14ac:dyDescent="0.2">
      <c r="B48" s="1171" t="s">
        <v>97</v>
      </c>
      <c r="C48" s="1174" t="s">
        <v>123</v>
      </c>
      <c r="D48" s="1131"/>
      <c r="E48" s="253" t="s">
        <v>122</v>
      </c>
      <c r="F48" s="82"/>
      <c r="G48" s="1026" t="s">
        <v>124</v>
      </c>
      <c r="H48" s="1026"/>
      <c r="I48" s="1107" t="s">
        <v>21</v>
      </c>
      <c r="J48" s="1107">
        <v>408</v>
      </c>
      <c r="K48" s="1107">
        <v>500</v>
      </c>
      <c r="L48" s="1023" t="s">
        <v>582</v>
      </c>
      <c r="M48" s="1023">
        <v>125</v>
      </c>
      <c r="N48" s="1023"/>
      <c r="O48" s="1188"/>
      <c r="P48" s="1086"/>
      <c r="Q48" s="235" t="s">
        <v>1238</v>
      </c>
      <c r="R48" s="140">
        <v>0.15</v>
      </c>
      <c r="S48" s="140"/>
      <c r="T48" s="140"/>
      <c r="U48" s="39"/>
      <c r="V48" s="39"/>
      <c r="W48" s="233" t="s">
        <v>1198</v>
      </c>
      <c r="X48" s="235"/>
      <c r="Y48" s="233"/>
      <c r="Z48" s="1170" t="s">
        <v>1224</v>
      </c>
      <c r="AA48" s="157" t="s">
        <v>1225</v>
      </c>
      <c r="AB48" s="39" t="s">
        <v>1226</v>
      </c>
      <c r="AC48" s="235" t="s">
        <v>1227</v>
      </c>
      <c r="AD48" s="144">
        <v>3000000</v>
      </c>
      <c r="AE48" s="144">
        <v>15000000</v>
      </c>
      <c r="AF48" s="144"/>
      <c r="AG48" s="89"/>
      <c r="AH48" s="1107" t="s">
        <v>1191</v>
      </c>
      <c r="AI48" s="1084" t="s">
        <v>1192</v>
      </c>
      <c r="AJ48" s="39"/>
    </row>
    <row r="49" spans="2:36" ht="51" x14ac:dyDescent="0.2">
      <c r="B49" s="1172"/>
      <c r="C49" s="1175"/>
      <c r="D49" s="1131"/>
      <c r="E49" s="253" t="s">
        <v>122</v>
      </c>
      <c r="F49" s="82"/>
      <c r="G49" s="1027"/>
      <c r="H49" s="1027"/>
      <c r="I49" s="1117"/>
      <c r="J49" s="1117"/>
      <c r="K49" s="1117"/>
      <c r="L49" s="1025"/>
      <c r="M49" s="1025"/>
      <c r="N49" s="1025"/>
      <c r="O49" s="1189"/>
      <c r="P49" s="1131"/>
      <c r="Q49" s="235" t="s">
        <v>1239</v>
      </c>
      <c r="R49" s="140">
        <v>0.15</v>
      </c>
      <c r="S49" s="140"/>
      <c r="T49" s="140"/>
      <c r="U49" s="39"/>
      <c r="V49" s="39"/>
      <c r="W49" s="233" t="s">
        <v>1198</v>
      </c>
      <c r="X49" s="235"/>
      <c r="Y49" s="235"/>
      <c r="Z49" s="1166"/>
      <c r="AA49" s="157" t="s">
        <v>1225</v>
      </c>
      <c r="AB49" s="39" t="s">
        <v>1226</v>
      </c>
      <c r="AC49" s="235" t="s">
        <v>1227</v>
      </c>
      <c r="AD49" s="144">
        <v>4000000</v>
      </c>
      <c r="AE49" s="144">
        <v>15000000</v>
      </c>
      <c r="AF49" s="144"/>
      <c r="AG49" s="89"/>
      <c r="AH49" s="1117"/>
      <c r="AI49" s="1168"/>
      <c r="AJ49" s="39"/>
    </row>
    <row r="50" spans="2:36" ht="51" x14ac:dyDescent="0.2">
      <c r="B50" s="1172"/>
      <c r="C50" s="1175"/>
      <c r="D50" s="1131"/>
      <c r="E50" s="253" t="s">
        <v>122</v>
      </c>
      <c r="F50" s="82"/>
      <c r="G50" s="1027"/>
      <c r="H50" s="1027"/>
      <c r="I50" s="1117"/>
      <c r="J50" s="1117"/>
      <c r="K50" s="1117"/>
      <c r="L50" s="1025"/>
      <c r="M50" s="1025"/>
      <c r="N50" s="1025"/>
      <c r="O50" s="1189"/>
      <c r="P50" s="1131"/>
      <c r="Q50" s="235" t="s">
        <v>1240</v>
      </c>
      <c r="R50" s="140">
        <v>0.1</v>
      </c>
      <c r="S50" s="140"/>
      <c r="T50" s="140"/>
      <c r="U50" s="39"/>
      <c r="V50" s="39"/>
      <c r="W50" s="233" t="s">
        <v>1198</v>
      </c>
      <c r="X50" s="235"/>
      <c r="Y50" s="235"/>
      <c r="Z50" s="1166"/>
      <c r="AA50" s="157" t="s">
        <v>1225</v>
      </c>
      <c r="AB50" s="39" t="s">
        <v>1226</v>
      </c>
      <c r="AC50" s="235" t="s">
        <v>1227</v>
      </c>
      <c r="AD50" s="144"/>
      <c r="AE50" s="144">
        <v>9000000</v>
      </c>
      <c r="AF50" s="144"/>
      <c r="AG50" s="89"/>
      <c r="AH50" s="1117"/>
      <c r="AI50" s="1168"/>
      <c r="AJ50" s="39"/>
    </row>
    <row r="51" spans="2:36" ht="63.75" x14ac:dyDescent="0.2">
      <c r="B51" s="1172"/>
      <c r="C51" s="1175"/>
      <c r="D51" s="1131"/>
      <c r="E51" s="253" t="s">
        <v>122</v>
      </c>
      <c r="F51" s="82"/>
      <c r="G51" s="1027"/>
      <c r="H51" s="1027"/>
      <c r="I51" s="1117"/>
      <c r="J51" s="1117"/>
      <c r="K51" s="1117"/>
      <c r="L51" s="1025"/>
      <c r="M51" s="1025"/>
      <c r="N51" s="1025"/>
      <c r="O51" s="1189"/>
      <c r="P51" s="1131"/>
      <c r="Q51" s="235" t="s">
        <v>1241</v>
      </c>
      <c r="R51" s="140">
        <v>0.1</v>
      </c>
      <c r="S51" s="140"/>
      <c r="T51" s="140"/>
      <c r="U51" s="39"/>
      <c r="V51" s="39"/>
      <c r="W51" s="233" t="s">
        <v>1196</v>
      </c>
      <c r="X51" s="235"/>
      <c r="Y51" s="250"/>
      <c r="Z51" s="1166"/>
      <c r="AA51" s="157" t="s">
        <v>1231</v>
      </c>
      <c r="AB51" s="132" t="s">
        <v>1232</v>
      </c>
      <c r="AC51" s="235" t="s">
        <v>1233</v>
      </c>
      <c r="AD51" s="144"/>
      <c r="AE51" s="144">
        <v>25000000</v>
      </c>
      <c r="AF51" s="144"/>
      <c r="AG51" s="89"/>
      <c r="AH51" s="1117"/>
      <c r="AI51" s="1168"/>
      <c r="AJ51" s="39"/>
    </row>
    <row r="52" spans="2:36" ht="51" x14ac:dyDescent="0.2">
      <c r="B52" s="1173"/>
      <c r="C52" s="1176"/>
      <c r="D52" s="1131"/>
      <c r="E52" s="253" t="s">
        <v>122</v>
      </c>
      <c r="F52" s="82"/>
      <c r="G52" s="1028"/>
      <c r="H52" s="1028"/>
      <c r="I52" s="1108"/>
      <c r="J52" s="1108"/>
      <c r="K52" s="1108"/>
      <c r="L52" s="1024"/>
      <c r="M52" s="1024"/>
      <c r="N52" s="1024"/>
      <c r="O52" s="1190"/>
      <c r="P52" s="1087"/>
      <c r="Q52" s="235" t="s">
        <v>1242</v>
      </c>
      <c r="R52" s="140">
        <v>0.5</v>
      </c>
      <c r="S52" s="140"/>
      <c r="T52" s="140"/>
      <c r="U52" s="39"/>
      <c r="V52" s="39"/>
      <c r="W52" s="233" t="s">
        <v>1198</v>
      </c>
      <c r="X52" s="235"/>
      <c r="Y52" s="235"/>
      <c r="Z52" s="1167"/>
      <c r="AA52" s="157" t="s">
        <v>1225</v>
      </c>
      <c r="AB52" s="39" t="s">
        <v>1226</v>
      </c>
      <c r="AC52" s="235" t="s">
        <v>1227</v>
      </c>
      <c r="AD52" s="144">
        <v>3000000</v>
      </c>
      <c r="AE52" s="144">
        <v>26000000</v>
      </c>
      <c r="AF52" s="144"/>
      <c r="AG52" s="89"/>
      <c r="AH52" s="1108"/>
      <c r="AI52" s="1085"/>
      <c r="AJ52" s="39"/>
    </row>
    <row r="53" spans="2:36" ht="63.75" x14ac:dyDescent="0.2">
      <c r="B53" s="1171" t="s">
        <v>97</v>
      </c>
      <c r="C53" s="1174" t="s">
        <v>123</v>
      </c>
      <c r="D53" s="1131"/>
      <c r="E53" s="253" t="s">
        <v>122</v>
      </c>
      <c r="F53" s="82"/>
      <c r="G53" s="1026" t="s">
        <v>121</v>
      </c>
      <c r="H53" s="82"/>
      <c r="I53" s="1107" t="s">
        <v>21</v>
      </c>
      <c r="J53" s="1107">
        <v>0</v>
      </c>
      <c r="K53" s="1107">
        <v>4</v>
      </c>
      <c r="L53" s="1023" t="s">
        <v>581</v>
      </c>
      <c r="M53" s="1023">
        <v>1</v>
      </c>
      <c r="N53" s="1023"/>
      <c r="O53" s="1023"/>
      <c r="P53" s="1086"/>
      <c r="Q53" s="235" t="s">
        <v>1243</v>
      </c>
      <c r="R53" s="140">
        <v>0.1</v>
      </c>
      <c r="S53" s="140"/>
      <c r="T53" s="140"/>
      <c r="U53" s="39"/>
      <c r="V53" s="39"/>
      <c r="W53" s="228" t="s">
        <v>1198</v>
      </c>
      <c r="X53" s="235"/>
      <c r="Y53" s="235"/>
      <c r="Z53" s="1026" t="s">
        <v>1224</v>
      </c>
      <c r="AA53" s="157" t="s">
        <v>1231</v>
      </c>
      <c r="AB53" s="149" t="s">
        <v>1232</v>
      </c>
      <c r="AC53" s="235" t="s">
        <v>1233</v>
      </c>
      <c r="AD53" s="144"/>
      <c r="AE53" s="144">
        <v>18000000</v>
      </c>
      <c r="AF53" s="144"/>
      <c r="AG53" s="89"/>
      <c r="AH53" s="1107" t="s">
        <v>1191</v>
      </c>
      <c r="AI53" s="1084" t="s">
        <v>1192</v>
      </c>
      <c r="AJ53" s="39"/>
    </row>
    <row r="54" spans="2:36" ht="51" x14ac:dyDescent="0.2">
      <c r="B54" s="1172"/>
      <c r="C54" s="1175"/>
      <c r="D54" s="1131"/>
      <c r="E54" s="253" t="s">
        <v>122</v>
      </c>
      <c r="F54" s="82"/>
      <c r="G54" s="1027"/>
      <c r="H54" s="82"/>
      <c r="I54" s="1117"/>
      <c r="J54" s="1117"/>
      <c r="K54" s="1117"/>
      <c r="L54" s="1025"/>
      <c r="M54" s="1025"/>
      <c r="N54" s="1025"/>
      <c r="O54" s="1025"/>
      <c r="P54" s="1131"/>
      <c r="Q54" s="235" t="s">
        <v>1244</v>
      </c>
      <c r="R54" s="140">
        <v>0.1</v>
      </c>
      <c r="S54" s="140"/>
      <c r="T54" s="140"/>
      <c r="U54" s="39"/>
      <c r="V54" s="39"/>
      <c r="W54" s="228" t="s">
        <v>1198</v>
      </c>
      <c r="X54" s="235"/>
      <c r="Y54" s="235"/>
      <c r="Z54" s="1027"/>
      <c r="AA54" s="149" t="s">
        <v>1225</v>
      </c>
      <c r="AB54" s="149" t="s">
        <v>1226</v>
      </c>
      <c r="AC54" s="253" t="s">
        <v>1227</v>
      </c>
      <c r="AD54" s="144"/>
      <c r="AE54" s="144">
        <v>16000000</v>
      </c>
      <c r="AF54" s="144"/>
      <c r="AG54" s="89"/>
      <c r="AH54" s="1117"/>
      <c r="AI54" s="1168"/>
      <c r="AJ54" s="39"/>
    </row>
    <row r="55" spans="2:36" ht="51" x14ac:dyDescent="0.2">
      <c r="B55" s="1172"/>
      <c r="C55" s="1175"/>
      <c r="D55" s="1131"/>
      <c r="E55" s="253" t="s">
        <v>122</v>
      </c>
      <c r="F55" s="82"/>
      <c r="G55" s="1027"/>
      <c r="H55" s="82"/>
      <c r="I55" s="1117"/>
      <c r="J55" s="1117"/>
      <c r="K55" s="1117"/>
      <c r="L55" s="1025"/>
      <c r="M55" s="1025"/>
      <c r="N55" s="1025"/>
      <c r="O55" s="1025"/>
      <c r="P55" s="1131"/>
      <c r="Q55" s="235" t="s">
        <v>1245</v>
      </c>
      <c r="R55" s="140">
        <v>0.1</v>
      </c>
      <c r="S55" s="140"/>
      <c r="T55" s="140"/>
      <c r="U55" s="39"/>
      <c r="V55" s="39"/>
      <c r="W55" s="228" t="s">
        <v>1198</v>
      </c>
      <c r="X55" s="235"/>
      <c r="Y55" s="235"/>
      <c r="Z55" s="1027"/>
      <c r="AA55" s="149" t="s">
        <v>1225</v>
      </c>
      <c r="AB55" s="149" t="s">
        <v>1226</v>
      </c>
      <c r="AC55" s="253" t="s">
        <v>1227</v>
      </c>
      <c r="AD55" s="144"/>
      <c r="AE55" s="144">
        <v>12000000</v>
      </c>
      <c r="AF55" s="144"/>
      <c r="AG55" s="89"/>
      <c r="AH55" s="1117"/>
      <c r="AI55" s="1168"/>
      <c r="AJ55" s="39"/>
    </row>
    <row r="56" spans="2:36" ht="51" x14ac:dyDescent="0.2">
      <c r="B56" s="1172"/>
      <c r="C56" s="1175"/>
      <c r="D56" s="1131"/>
      <c r="E56" s="253" t="s">
        <v>122</v>
      </c>
      <c r="F56" s="82"/>
      <c r="G56" s="1027"/>
      <c r="H56" s="82"/>
      <c r="I56" s="1117"/>
      <c r="J56" s="1117"/>
      <c r="K56" s="1117"/>
      <c r="L56" s="1025"/>
      <c r="M56" s="1025"/>
      <c r="N56" s="1025"/>
      <c r="O56" s="1025"/>
      <c r="P56" s="1131"/>
      <c r="Q56" s="235" t="s">
        <v>1246</v>
      </c>
      <c r="R56" s="140">
        <v>0.2</v>
      </c>
      <c r="S56" s="140"/>
      <c r="T56" s="140"/>
      <c r="U56" s="39"/>
      <c r="V56" s="39"/>
      <c r="W56" s="228" t="s">
        <v>1198</v>
      </c>
      <c r="X56" s="235"/>
      <c r="Y56" s="252"/>
      <c r="Z56" s="1027"/>
      <c r="AA56" s="149" t="s">
        <v>1225</v>
      </c>
      <c r="AB56" s="149" t="s">
        <v>1226</v>
      </c>
      <c r="AC56" s="253" t="s">
        <v>1227</v>
      </c>
      <c r="AD56" s="144"/>
      <c r="AE56" s="144">
        <v>15000000</v>
      </c>
      <c r="AF56" s="144"/>
      <c r="AG56" s="89"/>
      <c r="AH56" s="1117"/>
      <c r="AI56" s="1168"/>
      <c r="AJ56" s="39"/>
    </row>
    <row r="57" spans="2:36" ht="63.75" x14ac:dyDescent="0.2">
      <c r="B57" s="1173"/>
      <c r="C57" s="1176"/>
      <c r="D57" s="1131"/>
      <c r="E57" s="253" t="s">
        <v>122</v>
      </c>
      <c r="F57" s="82"/>
      <c r="G57" s="1028"/>
      <c r="H57" s="82"/>
      <c r="I57" s="1108"/>
      <c r="J57" s="1108"/>
      <c r="K57" s="1108"/>
      <c r="L57" s="1024"/>
      <c r="M57" s="1024"/>
      <c r="N57" s="1024"/>
      <c r="O57" s="1024"/>
      <c r="P57" s="1087"/>
      <c r="Q57" s="235" t="s">
        <v>1247</v>
      </c>
      <c r="R57" s="140">
        <v>0.5</v>
      </c>
      <c r="S57" s="140"/>
      <c r="T57" s="140"/>
      <c r="U57" s="39"/>
      <c r="V57" s="39"/>
      <c r="W57" s="228" t="s">
        <v>1198</v>
      </c>
      <c r="X57" s="235"/>
      <c r="Y57" s="252"/>
      <c r="Z57" s="1028"/>
      <c r="AA57" s="157" t="s">
        <v>1231</v>
      </c>
      <c r="AB57" s="149" t="s">
        <v>1232</v>
      </c>
      <c r="AC57" s="235" t="s">
        <v>1233</v>
      </c>
      <c r="AD57" s="144"/>
      <c r="AE57" s="144">
        <v>26000000</v>
      </c>
      <c r="AF57" s="144"/>
      <c r="AG57" s="89"/>
      <c r="AH57" s="1108"/>
      <c r="AI57" s="1085"/>
      <c r="AJ57" s="39"/>
    </row>
    <row r="58" spans="2:36" ht="51" x14ac:dyDescent="0.2">
      <c r="B58" s="1171" t="s">
        <v>97</v>
      </c>
      <c r="C58" s="1174" t="s">
        <v>119</v>
      </c>
      <c r="D58" s="1131"/>
      <c r="E58" s="253" t="s">
        <v>118</v>
      </c>
      <c r="F58" s="82"/>
      <c r="G58" s="1026" t="s">
        <v>120</v>
      </c>
      <c r="H58" s="82"/>
      <c r="I58" s="1107" t="s">
        <v>21</v>
      </c>
      <c r="J58" s="1107">
        <v>5</v>
      </c>
      <c r="K58" s="1107">
        <v>570</v>
      </c>
      <c r="L58" s="1023" t="s">
        <v>582</v>
      </c>
      <c r="M58" s="1023">
        <v>142</v>
      </c>
      <c r="N58" s="1023"/>
      <c r="O58" s="1185"/>
      <c r="P58" s="1086"/>
      <c r="Q58" s="1088" t="s">
        <v>1248</v>
      </c>
      <c r="R58" s="1086">
        <v>0.05</v>
      </c>
      <c r="S58" s="1086"/>
      <c r="T58" s="1086"/>
      <c r="U58" s="1086"/>
      <c r="V58" s="1086"/>
      <c r="W58" s="1169" t="s">
        <v>1249</v>
      </c>
      <c r="X58" s="1184"/>
      <c r="Y58" s="1088"/>
      <c r="Z58" s="1026" t="s">
        <v>1250</v>
      </c>
      <c r="AA58" s="157" t="s">
        <v>1251</v>
      </c>
      <c r="AB58" s="39" t="s">
        <v>1252</v>
      </c>
      <c r="AC58" s="235" t="s">
        <v>1253</v>
      </c>
      <c r="AD58" s="144">
        <v>50000000</v>
      </c>
      <c r="AE58" s="144">
        <v>50000000</v>
      </c>
      <c r="AF58" s="144"/>
      <c r="AG58" s="89"/>
      <c r="AH58" s="1107" t="s">
        <v>1191</v>
      </c>
      <c r="AI58" s="1084" t="s">
        <v>1192</v>
      </c>
      <c r="AJ58" s="39"/>
    </row>
    <row r="59" spans="2:36" ht="51" x14ac:dyDescent="0.2">
      <c r="B59" s="1172"/>
      <c r="C59" s="1175"/>
      <c r="D59" s="1131"/>
      <c r="E59" s="253" t="s">
        <v>118</v>
      </c>
      <c r="F59" s="82"/>
      <c r="G59" s="1027"/>
      <c r="H59" s="82"/>
      <c r="I59" s="1117"/>
      <c r="J59" s="1117"/>
      <c r="K59" s="1117"/>
      <c r="L59" s="1025"/>
      <c r="M59" s="1025"/>
      <c r="N59" s="1025"/>
      <c r="O59" s="1186"/>
      <c r="P59" s="1131"/>
      <c r="Q59" s="1089"/>
      <c r="R59" s="1087"/>
      <c r="S59" s="1087"/>
      <c r="T59" s="1087"/>
      <c r="U59" s="1087"/>
      <c r="V59" s="1087"/>
      <c r="W59" s="1169"/>
      <c r="X59" s="1184"/>
      <c r="Y59" s="1089"/>
      <c r="Z59" s="1027"/>
      <c r="AA59" s="157" t="s">
        <v>1254</v>
      </c>
      <c r="AB59" s="39" t="s">
        <v>1255</v>
      </c>
      <c r="AC59" s="235" t="s">
        <v>1256</v>
      </c>
      <c r="AD59" s="144"/>
      <c r="AE59" s="144">
        <v>20000000</v>
      </c>
      <c r="AF59" s="144"/>
      <c r="AG59" s="89"/>
      <c r="AH59" s="1117"/>
      <c r="AI59" s="1168"/>
      <c r="AJ59" s="39"/>
    </row>
    <row r="60" spans="2:36" ht="51" x14ac:dyDescent="0.2">
      <c r="B60" s="1172"/>
      <c r="C60" s="1175"/>
      <c r="D60" s="1131"/>
      <c r="E60" s="253" t="s">
        <v>118</v>
      </c>
      <c r="F60" s="82"/>
      <c r="G60" s="1027"/>
      <c r="H60" s="82"/>
      <c r="I60" s="1117"/>
      <c r="J60" s="1117"/>
      <c r="K60" s="1117"/>
      <c r="L60" s="1025"/>
      <c r="M60" s="1025"/>
      <c r="N60" s="1025"/>
      <c r="O60" s="1186"/>
      <c r="P60" s="1131"/>
      <c r="Q60" s="1088" t="s">
        <v>1257</v>
      </c>
      <c r="R60" s="1086">
        <v>0.05</v>
      </c>
      <c r="S60" s="1086"/>
      <c r="T60" s="1086"/>
      <c r="U60" s="1086"/>
      <c r="V60" s="1086"/>
      <c r="W60" s="1169" t="s">
        <v>1258</v>
      </c>
      <c r="X60" s="1184"/>
      <c r="Y60" s="1023"/>
      <c r="Z60" s="1027"/>
      <c r="AA60" s="157" t="s">
        <v>1251</v>
      </c>
      <c r="AB60" s="39" t="s">
        <v>1252</v>
      </c>
      <c r="AC60" s="235" t="s">
        <v>1253</v>
      </c>
      <c r="AD60" s="144">
        <v>50000000</v>
      </c>
      <c r="AE60" s="144">
        <v>50000000</v>
      </c>
      <c r="AF60" s="144"/>
      <c r="AG60" s="89"/>
      <c r="AH60" s="1117"/>
      <c r="AI60" s="1168"/>
      <c r="AJ60" s="39"/>
    </row>
    <row r="61" spans="2:36" ht="51" x14ac:dyDescent="0.2">
      <c r="B61" s="1172"/>
      <c r="C61" s="1175"/>
      <c r="D61" s="1131"/>
      <c r="E61" s="253" t="s">
        <v>118</v>
      </c>
      <c r="F61" s="82"/>
      <c r="G61" s="1027"/>
      <c r="H61" s="82"/>
      <c r="I61" s="1117"/>
      <c r="J61" s="1117"/>
      <c r="K61" s="1117"/>
      <c r="L61" s="1025"/>
      <c r="M61" s="1025"/>
      <c r="N61" s="1025"/>
      <c r="O61" s="1186"/>
      <c r="P61" s="1131"/>
      <c r="Q61" s="1089"/>
      <c r="R61" s="1087"/>
      <c r="S61" s="1087"/>
      <c r="T61" s="1087"/>
      <c r="U61" s="1087"/>
      <c r="V61" s="1087"/>
      <c r="W61" s="1169"/>
      <c r="X61" s="1184"/>
      <c r="Y61" s="1024"/>
      <c r="Z61" s="1027"/>
      <c r="AA61" s="157" t="s">
        <v>1254</v>
      </c>
      <c r="AB61" s="39" t="s">
        <v>1255</v>
      </c>
      <c r="AC61" s="235" t="s">
        <v>1256</v>
      </c>
      <c r="AD61" s="144"/>
      <c r="AE61" s="144">
        <v>20000000</v>
      </c>
      <c r="AF61" s="144"/>
      <c r="AG61" s="89"/>
      <c r="AH61" s="1117"/>
      <c r="AI61" s="1168"/>
      <c r="AJ61" s="39"/>
    </row>
    <row r="62" spans="2:36" ht="51" x14ac:dyDescent="0.2">
      <c r="B62" s="1172"/>
      <c r="C62" s="1175"/>
      <c r="D62" s="1131"/>
      <c r="E62" s="253" t="s">
        <v>118</v>
      </c>
      <c r="F62" s="82"/>
      <c r="G62" s="1027"/>
      <c r="H62" s="82"/>
      <c r="I62" s="1117"/>
      <c r="J62" s="1117"/>
      <c r="K62" s="1117"/>
      <c r="L62" s="1025"/>
      <c r="M62" s="1025"/>
      <c r="N62" s="1025"/>
      <c r="O62" s="1186"/>
      <c r="P62" s="1131"/>
      <c r="Q62" s="1088" t="s">
        <v>1259</v>
      </c>
      <c r="R62" s="1086">
        <v>0.1</v>
      </c>
      <c r="S62" s="1086"/>
      <c r="T62" s="1086"/>
      <c r="U62" s="1086"/>
      <c r="V62" s="1086"/>
      <c r="W62" s="1169" t="s">
        <v>1258</v>
      </c>
      <c r="X62" s="1184"/>
      <c r="Y62" s="1107"/>
      <c r="Z62" s="1027"/>
      <c r="AA62" s="157" t="s">
        <v>1251</v>
      </c>
      <c r="AB62" s="39" t="s">
        <v>1252</v>
      </c>
      <c r="AC62" s="235" t="s">
        <v>1253</v>
      </c>
      <c r="AD62" s="144">
        <v>50000000</v>
      </c>
      <c r="AE62" s="144">
        <v>50000000</v>
      </c>
      <c r="AF62" s="144"/>
      <c r="AG62" s="89"/>
      <c r="AH62" s="1117"/>
      <c r="AI62" s="1168"/>
      <c r="AJ62" s="39"/>
    </row>
    <row r="63" spans="2:36" ht="51" x14ac:dyDescent="0.2">
      <c r="B63" s="1172"/>
      <c r="C63" s="1175"/>
      <c r="D63" s="1131"/>
      <c r="E63" s="253" t="s">
        <v>118</v>
      </c>
      <c r="F63" s="82"/>
      <c r="G63" s="1027"/>
      <c r="H63" s="82"/>
      <c r="I63" s="1117"/>
      <c r="J63" s="1117"/>
      <c r="K63" s="1117"/>
      <c r="L63" s="1025"/>
      <c r="M63" s="1025"/>
      <c r="N63" s="1025"/>
      <c r="O63" s="1186"/>
      <c r="P63" s="1131"/>
      <c r="Q63" s="1089"/>
      <c r="R63" s="1087"/>
      <c r="S63" s="1087"/>
      <c r="T63" s="1087"/>
      <c r="U63" s="1087"/>
      <c r="V63" s="1087"/>
      <c r="W63" s="1169"/>
      <c r="X63" s="1184"/>
      <c r="Y63" s="1108"/>
      <c r="Z63" s="1027"/>
      <c r="AA63" s="157" t="s">
        <v>1254</v>
      </c>
      <c r="AB63" s="39" t="s">
        <v>1255</v>
      </c>
      <c r="AC63" s="235" t="s">
        <v>1256</v>
      </c>
      <c r="AD63" s="144"/>
      <c r="AE63" s="144">
        <v>20000000</v>
      </c>
      <c r="AF63" s="144"/>
      <c r="AG63" s="89"/>
      <c r="AH63" s="1117"/>
      <c r="AI63" s="1168"/>
      <c r="AJ63" s="39"/>
    </row>
    <row r="64" spans="2:36" ht="25.5" x14ac:dyDescent="0.2">
      <c r="B64" s="1172"/>
      <c r="C64" s="1175"/>
      <c r="D64" s="1131"/>
      <c r="E64" s="253" t="s">
        <v>118</v>
      </c>
      <c r="F64" s="82"/>
      <c r="G64" s="1027"/>
      <c r="H64" s="82"/>
      <c r="I64" s="1117"/>
      <c r="J64" s="1117"/>
      <c r="K64" s="1117"/>
      <c r="L64" s="1025"/>
      <c r="M64" s="1025"/>
      <c r="N64" s="1025"/>
      <c r="O64" s="1186"/>
      <c r="P64" s="1131"/>
      <c r="Q64" s="235" t="s">
        <v>1260</v>
      </c>
      <c r="R64" s="140">
        <v>0.15</v>
      </c>
      <c r="S64" s="140"/>
      <c r="T64" s="140"/>
      <c r="U64" s="39"/>
      <c r="V64" s="39"/>
      <c r="W64" s="233" t="s">
        <v>1258</v>
      </c>
      <c r="X64" s="235"/>
      <c r="Y64" s="252"/>
      <c r="Z64" s="1027"/>
      <c r="AA64" s="157"/>
      <c r="AB64" s="39"/>
      <c r="AC64" s="39"/>
      <c r="AD64" s="144"/>
      <c r="AE64" s="144">
        <v>0</v>
      </c>
      <c r="AF64" s="144"/>
      <c r="AG64" s="89"/>
      <c r="AH64" s="1117"/>
      <c r="AI64" s="1168"/>
      <c r="AJ64" s="39"/>
    </row>
    <row r="65" spans="2:36" ht="25.5" x14ac:dyDescent="0.2">
      <c r="B65" s="1172"/>
      <c r="C65" s="1175"/>
      <c r="D65" s="1131"/>
      <c r="E65" s="253" t="s">
        <v>118</v>
      </c>
      <c r="F65" s="82"/>
      <c r="G65" s="1027"/>
      <c r="H65" s="82"/>
      <c r="I65" s="1117"/>
      <c r="J65" s="1117"/>
      <c r="K65" s="1117"/>
      <c r="L65" s="1025"/>
      <c r="M65" s="1025"/>
      <c r="N65" s="1025"/>
      <c r="O65" s="1186"/>
      <c r="P65" s="1131"/>
      <c r="Q65" s="235" t="s">
        <v>1261</v>
      </c>
      <c r="R65" s="140">
        <v>0.6</v>
      </c>
      <c r="S65" s="140"/>
      <c r="T65" s="140"/>
      <c r="U65" s="39"/>
      <c r="V65" s="39"/>
      <c r="W65" s="233" t="s">
        <v>1198</v>
      </c>
      <c r="X65" s="235"/>
      <c r="Y65" s="252"/>
      <c r="Z65" s="1027"/>
      <c r="AA65" s="157"/>
      <c r="AB65" s="39"/>
      <c r="AC65" s="39"/>
      <c r="AD65" s="144"/>
      <c r="AE65" s="144">
        <v>0</v>
      </c>
      <c r="AF65" s="144"/>
      <c r="AG65" s="89"/>
      <c r="AH65" s="1117"/>
      <c r="AI65" s="1168"/>
      <c r="AJ65" s="39"/>
    </row>
    <row r="66" spans="2:36" ht="25.5" x14ac:dyDescent="0.2">
      <c r="B66" s="1173"/>
      <c r="C66" s="1176"/>
      <c r="D66" s="1087"/>
      <c r="E66" s="253" t="s">
        <v>118</v>
      </c>
      <c r="F66" s="82"/>
      <c r="G66" s="1028"/>
      <c r="H66" s="82"/>
      <c r="I66" s="1108"/>
      <c r="J66" s="1108"/>
      <c r="K66" s="1108"/>
      <c r="L66" s="1024"/>
      <c r="M66" s="1024"/>
      <c r="N66" s="1024"/>
      <c r="O66" s="1187"/>
      <c r="P66" s="1087"/>
      <c r="Q66" s="235" t="s">
        <v>1262</v>
      </c>
      <c r="R66" s="140">
        <v>0.05</v>
      </c>
      <c r="S66" s="140"/>
      <c r="T66" s="140"/>
      <c r="U66" s="39"/>
      <c r="V66" s="39"/>
      <c r="W66" s="233" t="s">
        <v>1198</v>
      </c>
      <c r="X66" s="235"/>
      <c r="Y66" s="252"/>
      <c r="Z66" s="1028"/>
      <c r="AA66" s="157"/>
      <c r="AB66" s="39"/>
      <c r="AC66" s="39"/>
      <c r="AD66" s="144"/>
      <c r="AE66" s="144">
        <v>0</v>
      </c>
      <c r="AF66" s="144"/>
      <c r="AG66" s="89"/>
      <c r="AH66" s="1108"/>
      <c r="AI66" s="1085"/>
      <c r="AJ66" s="39"/>
    </row>
    <row r="67" spans="2:36" ht="25.5" x14ac:dyDescent="0.2">
      <c r="B67" s="105" t="s">
        <v>97</v>
      </c>
      <c r="C67" s="100" t="s">
        <v>119</v>
      </c>
      <c r="D67" s="82"/>
      <c r="E67" s="40" t="s">
        <v>118</v>
      </c>
      <c r="F67" s="82"/>
      <c r="G67" s="235" t="s">
        <v>117</v>
      </c>
      <c r="H67" s="82"/>
      <c r="I67" s="250" t="s">
        <v>21</v>
      </c>
      <c r="J67" s="250">
        <v>30</v>
      </c>
      <c r="K67" s="250">
        <v>155</v>
      </c>
      <c r="L67" s="252" t="s">
        <v>582</v>
      </c>
      <c r="M67" s="251" t="s">
        <v>1042</v>
      </c>
      <c r="N67" s="140"/>
      <c r="O67" s="140"/>
      <c r="P67" s="140"/>
      <c r="Q67" s="252" t="s">
        <v>617</v>
      </c>
      <c r="R67" s="252" t="s">
        <v>617</v>
      </c>
      <c r="S67" s="140"/>
      <c r="T67" s="140"/>
      <c r="U67" s="140"/>
      <c r="V67" s="140"/>
      <c r="W67" s="159" t="s">
        <v>617</v>
      </c>
      <c r="X67" s="140"/>
      <c r="Y67" s="140"/>
      <c r="Z67" s="252" t="s">
        <v>617</v>
      </c>
      <c r="AA67" s="160" t="s">
        <v>617</v>
      </c>
      <c r="AB67" s="252" t="s">
        <v>617</v>
      </c>
      <c r="AC67" s="252" t="s">
        <v>617</v>
      </c>
      <c r="AD67" s="147"/>
      <c r="AE67" s="147" t="s">
        <v>617</v>
      </c>
      <c r="AF67" s="140"/>
      <c r="AG67" s="140"/>
      <c r="AH67" s="250" t="s">
        <v>1191</v>
      </c>
      <c r="AI67" s="316" t="s">
        <v>1192</v>
      </c>
      <c r="AJ67" s="39"/>
    </row>
    <row r="68" spans="2:36" ht="38.25" x14ac:dyDescent="0.2">
      <c r="B68" s="1171" t="s">
        <v>97</v>
      </c>
      <c r="C68" s="1174" t="s">
        <v>96</v>
      </c>
      <c r="D68" s="82"/>
      <c r="E68" s="253" t="s">
        <v>95</v>
      </c>
      <c r="F68" s="82"/>
      <c r="G68" s="1084" t="s">
        <v>101</v>
      </c>
      <c r="H68" s="82"/>
      <c r="I68" s="1107" t="s">
        <v>21</v>
      </c>
      <c r="J68" s="1107">
        <v>0</v>
      </c>
      <c r="K68" s="1107">
        <v>12</v>
      </c>
      <c r="L68" s="1023" t="s">
        <v>582</v>
      </c>
      <c r="M68" s="1023">
        <v>3</v>
      </c>
      <c r="N68" s="1107"/>
      <c r="O68" s="1180"/>
      <c r="P68" s="1183"/>
      <c r="Q68" s="1170" t="s">
        <v>1263</v>
      </c>
      <c r="R68" s="1086">
        <v>0.34</v>
      </c>
      <c r="S68" s="1086"/>
      <c r="T68" s="1086"/>
      <c r="U68" s="1086"/>
      <c r="V68" s="1086"/>
      <c r="W68" s="1169" t="s">
        <v>1198</v>
      </c>
      <c r="X68" s="1170"/>
      <c r="Y68" s="1023"/>
      <c r="Z68" s="1026" t="s">
        <v>1264</v>
      </c>
      <c r="AA68" s="157" t="s">
        <v>1265</v>
      </c>
      <c r="AB68" s="39" t="s">
        <v>1266</v>
      </c>
      <c r="AC68" s="235" t="s">
        <v>1267</v>
      </c>
      <c r="AD68" s="144"/>
      <c r="AE68" s="144">
        <v>32000000</v>
      </c>
      <c r="AF68" s="144"/>
      <c r="AG68" s="89"/>
      <c r="AH68" s="1107" t="s">
        <v>1191</v>
      </c>
      <c r="AI68" s="1035" t="s">
        <v>1192</v>
      </c>
      <c r="AJ68" s="39"/>
    </row>
    <row r="69" spans="2:36" ht="38.25" x14ac:dyDescent="0.2">
      <c r="B69" s="1172"/>
      <c r="C69" s="1175"/>
      <c r="D69" s="82"/>
      <c r="E69" s="253" t="s">
        <v>95</v>
      </c>
      <c r="F69" s="82"/>
      <c r="G69" s="1168"/>
      <c r="H69" s="82"/>
      <c r="I69" s="1117"/>
      <c r="J69" s="1117"/>
      <c r="K69" s="1117"/>
      <c r="L69" s="1025"/>
      <c r="M69" s="1025"/>
      <c r="N69" s="1117"/>
      <c r="O69" s="1181"/>
      <c r="P69" s="1117"/>
      <c r="Q69" s="1167"/>
      <c r="R69" s="1087"/>
      <c r="S69" s="1087"/>
      <c r="T69" s="1087"/>
      <c r="U69" s="1087"/>
      <c r="V69" s="1087"/>
      <c r="W69" s="1169"/>
      <c r="X69" s="1167"/>
      <c r="Y69" s="1024"/>
      <c r="Z69" s="1027"/>
      <c r="AA69" s="157" t="s">
        <v>1268</v>
      </c>
      <c r="AB69" s="39" t="s">
        <v>1269</v>
      </c>
      <c r="AC69" s="235" t="s">
        <v>1270</v>
      </c>
      <c r="AD69" s="144">
        <v>5000000</v>
      </c>
      <c r="AE69" s="144">
        <v>5000000</v>
      </c>
      <c r="AF69" s="144"/>
      <c r="AG69" s="89"/>
      <c r="AH69" s="1117"/>
      <c r="AI69" s="1036"/>
      <c r="AJ69" s="39"/>
    </row>
    <row r="70" spans="2:36" ht="38.25" x14ac:dyDescent="0.2">
      <c r="B70" s="1172"/>
      <c r="C70" s="1175"/>
      <c r="D70" s="82"/>
      <c r="E70" s="253" t="s">
        <v>95</v>
      </c>
      <c r="F70" s="82"/>
      <c r="G70" s="1168"/>
      <c r="H70" s="82"/>
      <c r="I70" s="1117"/>
      <c r="J70" s="1117"/>
      <c r="K70" s="1117"/>
      <c r="L70" s="1025"/>
      <c r="M70" s="1025"/>
      <c r="N70" s="1117"/>
      <c r="O70" s="1181"/>
      <c r="P70" s="1117"/>
      <c r="Q70" s="1170" t="s">
        <v>1271</v>
      </c>
      <c r="R70" s="1086">
        <v>0.33</v>
      </c>
      <c r="S70" s="1086"/>
      <c r="T70" s="1086"/>
      <c r="U70" s="1086"/>
      <c r="V70" s="1086"/>
      <c r="W70" s="1169" t="s">
        <v>1198</v>
      </c>
      <c r="X70" s="1170"/>
      <c r="Y70" s="1023"/>
      <c r="Z70" s="1027"/>
      <c r="AA70" s="157" t="s">
        <v>1265</v>
      </c>
      <c r="AB70" s="39" t="s">
        <v>1266</v>
      </c>
      <c r="AC70" s="235" t="s">
        <v>1267</v>
      </c>
      <c r="AD70" s="144"/>
      <c r="AE70" s="144">
        <v>8500000</v>
      </c>
      <c r="AF70" s="144"/>
      <c r="AG70" s="89"/>
      <c r="AH70" s="1117"/>
      <c r="AI70" s="1036"/>
      <c r="AJ70" s="39"/>
    </row>
    <row r="71" spans="2:36" ht="38.25" x14ac:dyDescent="0.2">
      <c r="B71" s="1172"/>
      <c r="C71" s="1175"/>
      <c r="D71" s="82"/>
      <c r="E71" s="253" t="s">
        <v>95</v>
      </c>
      <c r="F71" s="82"/>
      <c r="G71" s="1168"/>
      <c r="H71" s="82"/>
      <c r="I71" s="1117"/>
      <c r="J71" s="1117"/>
      <c r="K71" s="1117"/>
      <c r="L71" s="1025"/>
      <c r="M71" s="1025"/>
      <c r="N71" s="1117"/>
      <c r="O71" s="1181"/>
      <c r="P71" s="1117"/>
      <c r="Q71" s="1167"/>
      <c r="R71" s="1087"/>
      <c r="S71" s="1087"/>
      <c r="T71" s="1087"/>
      <c r="U71" s="1087"/>
      <c r="V71" s="1087"/>
      <c r="W71" s="1169"/>
      <c r="X71" s="1167"/>
      <c r="Y71" s="1024"/>
      <c r="Z71" s="1027"/>
      <c r="AA71" s="157" t="s">
        <v>1268</v>
      </c>
      <c r="AB71" s="39" t="s">
        <v>1269</v>
      </c>
      <c r="AC71" s="235" t="s">
        <v>1270</v>
      </c>
      <c r="AD71" s="144">
        <v>5000000</v>
      </c>
      <c r="AE71" s="144">
        <v>5000000</v>
      </c>
      <c r="AF71" s="144"/>
      <c r="AG71" s="89"/>
      <c r="AH71" s="1117"/>
      <c r="AI71" s="1036"/>
      <c r="AJ71" s="39"/>
    </row>
    <row r="72" spans="2:36" ht="38.25" x14ac:dyDescent="0.2">
      <c r="B72" s="1172"/>
      <c r="C72" s="1175"/>
      <c r="D72" s="82"/>
      <c r="E72" s="253" t="s">
        <v>95</v>
      </c>
      <c r="F72" s="82"/>
      <c r="G72" s="1168"/>
      <c r="H72" s="82"/>
      <c r="I72" s="1117"/>
      <c r="J72" s="1117"/>
      <c r="K72" s="1117"/>
      <c r="L72" s="1025"/>
      <c r="M72" s="1025"/>
      <c r="N72" s="1117"/>
      <c r="O72" s="1181"/>
      <c r="P72" s="1117"/>
      <c r="Q72" s="1170" t="s">
        <v>1272</v>
      </c>
      <c r="R72" s="1086">
        <v>0.33</v>
      </c>
      <c r="S72" s="1086"/>
      <c r="T72" s="1086"/>
      <c r="U72" s="1086"/>
      <c r="V72" s="1086"/>
      <c r="W72" s="1169" t="s">
        <v>1198</v>
      </c>
      <c r="X72" s="1170"/>
      <c r="Y72" s="1023"/>
      <c r="Z72" s="1027"/>
      <c r="AA72" s="157" t="s">
        <v>1265</v>
      </c>
      <c r="AB72" s="39" t="s">
        <v>1266</v>
      </c>
      <c r="AC72" s="235" t="s">
        <v>1267</v>
      </c>
      <c r="AD72" s="144"/>
      <c r="AE72" s="144">
        <v>8600000</v>
      </c>
      <c r="AF72" s="144"/>
      <c r="AG72" s="89"/>
      <c r="AH72" s="1117"/>
      <c r="AI72" s="1036"/>
      <c r="AJ72" s="39"/>
    </row>
    <row r="73" spans="2:36" ht="38.25" x14ac:dyDescent="0.2">
      <c r="B73" s="1173"/>
      <c r="C73" s="1176"/>
      <c r="D73" s="82"/>
      <c r="E73" s="253" t="s">
        <v>95</v>
      </c>
      <c r="F73" s="82"/>
      <c r="G73" s="1085"/>
      <c r="H73" s="82"/>
      <c r="I73" s="1108"/>
      <c r="J73" s="1108"/>
      <c r="K73" s="1108"/>
      <c r="L73" s="225"/>
      <c r="M73" s="1024"/>
      <c r="N73" s="1108"/>
      <c r="O73" s="1182"/>
      <c r="P73" s="1108"/>
      <c r="Q73" s="1167"/>
      <c r="R73" s="1087"/>
      <c r="S73" s="1087"/>
      <c r="T73" s="1087"/>
      <c r="U73" s="1087"/>
      <c r="V73" s="1087"/>
      <c r="W73" s="1169"/>
      <c r="X73" s="1167"/>
      <c r="Y73" s="1024"/>
      <c r="Z73" s="234"/>
      <c r="AA73" s="157" t="s">
        <v>1268</v>
      </c>
      <c r="AB73" s="39" t="s">
        <v>1269</v>
      </c>
      <c r="AC73" s="235" t="s">
        <v>1270</v>
      </c>
      <c r="AD73" s="144">
        <v>5000000</v>
      </c>
      <c r="AE73" s="144">
        <v>5000000</v>
      </c>
      <c r="AF73" s="144"/>
      <c r="AG73" s="89"/>
      <c r="AH73" s="1108"/>
      <c r="AI73" s="1037"/>
      <c r="AJ73" s="39"/>
    </row>
    <row r="74" spans="2:36" ht="38.25" x14ac:dyDescent="0.2">
      <c r="B74" s="1171" t="s">
        <v>97</v>
      </c>
      <c r="C74" s="1174" t="s">
        <v>96</v>
      </c>
      <c r="D74" s="82"/>
      <c r="E74" s="253" t="s">
        <v>95</v>
      </c>
      <c r="F74" s="82"/>
      <c r="G74" s="1026" t="s">
        <v>100</v>
      </c>
      <c r="H74" s="82"/>
      <c r="I74" s="1107" t="s">
        <v>21</v>
      </c>
      <c r="J74" s="1107">
        <v>0</v>
      </c>
      <c r="K74" s="1107">
        <v>35</v>
      </c>
      <c r="L74" s="1023" t="s">
        <v>582</v>
      </c>
      <c r="M74" s="1023">
        <v>30</v>
      </c>
      <c r="N74" s="1023"/>
      <c r="O74" s="1177"/>
      <c r="P74" s="1086"/>
      <c r="Q74" s="235" t="s">
        <v>1273</v>
      </c>
      <c r="R74" s="140">
        <v>0.05</v>
      </c>
      <c r="S74" s="140"/>
      <c r="T74" s="140"/>
      <c r="U74" s="39"/>
      <c r="V74" s="39"/>
      <c r="W74" s="233" t="s">
        <v>1274</v>
      </c>
      <c r="X74" s="40"/>
      <c r="Y74" s="40"/>
      <c r="Z74" s="1165" t="s">
        <v>1264</v>
      </c>
      <c r="AA74" s="157" t="s">
        <v>1268</v>
      </c>
      <c r="AB74" s="39" t="s">
        <v>1269</v>
      </c>
      <c r="AC74" s="235" t="s">
        <v>1270</v>
      </c>
      <c r="AD74" s="144">
        <v>5000000</v>
      </c>
      <c r="AE74" s="144">
        <v>5000000</v>
      </c>
      <c r="AF74" s="144"/>
      <c r="AG74" s="89"/>
      <c r="AH74" s="1107" t="s">
        <v>1191</v>
      </c>
      <c r="AI74" s="1084" t="s">
        <v>1192</v>
      </c>
      <c r="AJ74" s="39"/>
    </row>
    <row r="75" spans="2:36" ht="38.25" x14ac:dyDescent="0.2">
      <c r="B75" s="1172"/>
      <c r="C75" s="1175"/>
      <c r="D75" s="82"/>
      <c r="E75" s="253" t="s">
        <v>95</v>
      </c>
      <c r="F75" s="82"/>
      <c r="G75" s="1027"/>
      <c r="H75" s="82"/>
      <c r="I75" s="1117"/>
      <c r="J75" s="1117"/>
      <c r="K75" s="1117"/>
      <c r="L75" s="1025"/>
      <c r="M75" s="1025"/>
      <c r="N75" s="1025"/>
      <c r="O75" s="1178"/>
      <c r="P75" s="1131"/>
      <c r="Q75" s="1088" t="s">
        <v>1275</v>
      </c>
      <c r="R75" s="1086">
        <v>0.2</v>
      </c>
      <c r="S75" s="1086"/>
      <c r="T75" s="1086"/>
      <c r="U75" s="1086"/>
      <c r="V75" s="1086"/>
      <c r="W75" s="1169" t="s">
        <v>1186</v>
      </c>
      <c r="X75" s="1088"/>
      <c r="Y75" s="1088"/>
      <c r="Z75" s="1166"/>
      <c r="AA75" s="157" t="s">
        <v>1265</v>
      </c>
      <c r="AB75" s="39" t="s">
        <v>1266</v>
      </c>
      <c r="AC75" s="235" t="s">
        <v>1267</v>
      </c>
      <c r="AD75" s="144"/>
      <c r="AE75" s="144">
        <v>7900000</v>
      </c>
      <c r="AF75" s="144"/>
      <c r="AG75" s="89"/>
      <c r="AH75" s="1117"/>
      <c r="AI75" s="1168"/>
      <c r="AJ75" s="39"/>
    </row>
    <row r="76" spans="2:36" ht="38.25" x14ac:dyDescent="0.2">
      <c r="B76" s="1172"/>
      <c r="C76" s="1175"/>
      <c r="D76" s="82"/>
      <c r="E76" s="253" t="s">
        <v>95</v>
      </c>
      <c r="F76" s="82"/>
      <c r="G76" s="1027"/>
      <c r="H76" s="82"/>
      <c r="I76" s="1117"/>
      <c r="J76" s="1117"/>
      <c r="K76" s="1117"/>
      <c r="L76" s="1025"/>
      <c r="M76" s="1025"/>
      <c r="N76" s="1025"/>
      <c r="O76" s="1178"/>
      <c r="P76" s="1131"/>
      <c r="Q76" s="1089"/>
      <c r="R76" s="1087"/>
      <c r="S76" s="1087"/>
      <c r="T76" s="1087"/>
      <c r="U76" s="1087"/>
      <c r="V76" s="1087"/>
      <c r="W76" s="1169"/>
      <c r="X76" s="1089"/>
      <c r="Y76" s="1089"/>
      <c r="Z76" s="1166"/>
      <c r="AA76" s="157" t="s">
        <v>1268</v>
      </c>
      <c r="AB76" s="39" t="s">
        <v>1269</v>
      </c>
      <c r="AC76" s="235" t="s">
        <v>1270</v>
      </c>
      <c r="AD76" s="144">
        <v>30000000</v>
      </c>
      <c r="AE76" s="144">
        <v>30000000</v>
      </c>
      <c r="AF76" s="144"/>
      <c r="AG76" s="89"/>
      <c r="AH76" s="1117"/>
      <c r="AI76" s="1168"/>
      <c r="AJ76" s="39"/>
    </row>
    <row r="77" spans="2:36" ht="38.25" x14ac:dyDescent="0.2">
      <c r="B77" s="1172"/>
      <c r="C77" s="1175"/>
      <c r="D77" s="82"/>
      <c r="E77" s="253" t="s">
        <v>95</v>
      </c>
      <c r="F77" s="82"/>
      <c r="G77" s="1027"/>
      <c r="H77" s="82"/>
      <c r="I77" s="1117"/>
      <c r="J77" s="1117"/>
      <c r="K77" s="1117"/>
      <c r="L77" s="1025"/>
      <c r="M77" s="1025"/>
      <c r="N77" s="1025"/>
      <c r="O77" s="1178"/>
      <c r="P77" s="1131"/>
      <c r="Q77" s="235" t="s">
        <v>1276</v>
      </c>
      <c r="R77" s="140">
        <v>0.03</v>
      </c>
      <c r="S77" s="140"/>
      <c r="T77" s="140"/>
      <c r="U77" s="39"/>
      <c r="V77" s="39"/>
      <c r="W77" s="233" t="s">
        <v>1258</v>
      </c>
      <c r="X77" s="235"/>
      <c r="Y77" s="252"/>
      <c r="Z77" s="1166"/>
      <c r="AA77" s="144" t="s">
        <v>1000</v>
      </c>
      <c r="AB77" s="144" t="s">
        <v>1000</v>
      </c>
      <c r="AC77" s="144" t="s">
        <v>1000</v>
      </c>
      <c r="AD77" s="144" t="s">
        <v>1000</v>
      </c>
      <c r="AE77" s="144" t="s">
        <v>1000</v>
      </c>
      <c r="AF77" s="144"/>
      <c r="AG77" s="140"/>
      <c r="AH77" s="1117"/>
      <c r="AI77" s="1168"/>
      <c r="AJ77" s="39"/>
    </row>
    <row r="78" spans="2:36" x14ac:dyDescent="0.2">
      <c r="B78" s="1172"/>
      <c r="C78" s="1175"/>
      <c r="D78" s="82"/>
      <c r="E78" s="253" t="s">
        <v>95</v>
      </c>
      <c r="F78" s="82"/>
      <c r="G78" s="1027"/>
      <c r="H78" s="82"/>
      <c r="I78" s="1117"/>
      <c r="J78" s="1117"/>
      <c r="K78" s="1117"/>
      <c r="L78" s="1025"/>
      <c r="M78" s="1025"/>
      <c r="N78" s="1025"/>
      <c r="O78" s="1178"/>
      <c r="P78" s="1131"/>
      <c r="Q78" s="235" t="s">
        <v>1277</v>
      </c>
      <c r="R78" s="140">
        <v>0.03</v>
      </c>
      <c r="S78" s="140"/>
      <c r="T78" s="140"/>
      <c r="U78" s="39"/>
      <c r="V78" s="39"/>
      <c r="W78" s="233" t="s">
        <v>1278</v>
      </c>
      <c r="X78" s="40"/>
      <c r="Y78" s="39"/>
      <c r="Z78" s="1166"/>
      <c r="AA78" s="144" t="s">
        <v>1000</v>
      </c>
      <c r="AB78" s="144" t="s">
        <v>1000</v>
      </c>
      <c r="AC78" s="144" t="s">
        <v>1000</v>
      </c>
      <c r="AD78" s="144" t="s">
        <v>1000</v>
      </c>
      <c r="AE78" s="144" t="s">
        <v>1000</v>
      </c>
      <c r="AF78" s="144"/>
      <c r="AG78" s="140"/>
      <c r="AH78" s="1117"/>
      <c r="AI78" s="1168"/>
      <c r="AJ78" s="39"/>
    </row>
    <row r="79" spans="2:36" ht="25.5" x14ac:dyDescent="0.2">
      <c r="B79" s="1172"/>
      <c r="C79" s="1175"/>
      <c r="D79" s="82"/>
      <c r="E79" s="253" t="s">
        <v>95</v>
      </c>
      <c r="F79" s="82"/>
      <c r="G79" s="1027"/>
      <c r="H79" s="82"/>
      <c r="I79" s="1117"/>
      <c r="J79" s="1117"/>
      <c r="K79" s="1117"/>
      <c r="L79" s="1025"/>
      <c r="M79" s="1025"/>
      <c r="N79" s="1025"/>
      <c r="O79" s="1178"/>
      <c r="P79" s="1131"/>
      <c r="Q79" s="235" t="s">
        <v>1279</v>
      </c>
      <c r="R79" s="140">
        <v>0.04</v>
      </c>
      <c r="S79" s="140"/>
      <c r="T79" s="140"/>
      <c r="U79" s="39"/>
      <c r="V79" s="39"/>
      <c r="W79" s="233" t="s">
        <v>1198</v>
      </c>
      <c r="X79" s="40"/>
      <c r="Y79" s="252"/>
      <c r="Z79" s="1166"/>
      <c r="AA79" s="144" t="s">
        <v>1000</v>
      </c>
      <c r="AB79" s="144" t="s">
        <v>1000</v>
      </c>
      <c r="AC79" s="144" t="s">
        <v>1000</v>
      </c>
      <c r="AD79" s="144" t="s">
        <v>1000</v>
      </c>
      <c r="AE79" s="144" t="s">
        <v>1000</v>
      </c>
      <c r="AF79" s="144"/>
      <c r="AG79" s="140"/>
      <c r="AH79" s="1117"/>
      <c r="AI79" s="1168"/>
      <c r="AJ79" s="39"/>
    </row>
    <row r="80" spans="2:36" ht="38.25" x14ac:dyDescent="0.2">
      <c r="B80" s="1172"/>
      <c r="C80" s="1175"/>
      <c r="D80" s="82"/>
      <c r="E80" s="253" t="s">
        <v>95</v>
      </c>
      <c r="F80" s="82"/>
      <c r="G80" s="1027"/>
      <c r="H80" s="82"/>
      <c r="I80" s="1117"/>
      <c r="J80" s="1117"/>
      <c r="K80" s="1117"/>
      <c r="L80" s="1025"/>
      <c r="M80" s="1025"/>
      <c r="N80" s="1025"/>
      <c r="O80" s="1178"/>
      <c r="P80" s="1131"/>
      <c r="Q80" s="235" t="s">
        <v>1280</v>
      </c>
      <c r="R80" s="140">
        <v>0.15</v>
      </c>
      <c r="S80" s="140"/>
      <c r="T80" s="161"/>
      <c r="U80" s="39"/>
      <c r="V80" s="39"/>
      <c r="W80" s="233" t="s">
        <v>1198</v>
      </c>
      <c r="X80" s="40"/>
      <c r="Y80" s="40"/>
      <c r="Z80" s="1166"/>
      <c r="AA80" s="157" t="s">
        <v>1265</v>
      </c>
      <c r="AB80" s="39" t="s">
        <v>1266</v>
      </c>
      <c r="AC80" s="235" t="s">
        <v>1267</v>
      </c>
      <c r="AD80" s="144"/>
      <c r="AE80" s="144">
        <v>3000000</v>
      </c>
      <c r="AF80" s="144"/>
      <c r="AG80" s="89"/>
      <c r="AH80" s="1117"/>
      <c r="AI80" s="1168"/>
      <c r="AJ80" s="39"/>
    </row>
    <row r="81" spans="2:36" ht="102" x14ac:dyDescent="0.2">
      <c r="B81" s="1173"/>
      <c r="C81" s="1176"/>
      <c r="D81" s="82"/>
      <c r="E81" s="229" t="s">
        <v>95</v>
      </c>
      <c r="F81" s="82"/>
      <c r="G81" s="1028"/>
      <c r="H81" s="82"/>
      <c r="I81" s="1108"/>
      <c r="J81" s="1108"/>
      <c r="K81" s="1108"/>
      <c r="L81" s="1024"/>
      <c r="M81" s="1024"/>
      <c r="N81" s="1024"/>
      <c r="O81" s="1179"/>
      <c r="P81" s="1087"/>
      <c r="Q81" s="235" t="s">
        <v>1281</v>
      </c>
      <c r="R81" s="140">
        <v>0.5</v>
      </c>
      <c r="S81" s="140"/>
      <c r="T81" s="140"/>
      <c r="U81" s="39"/>
      <c r="V81" s="39"/>
      <c r="W81" s="233" t="s">
        <v>1198</v>
      </c>
      <c r="X81" s="235"/>
      <c r="Y81" s="252"/>
      <c r="Z81" s="1167"/>
      <c r="AA81" s="157" t="s">
        <v>1268</v>
      </c>
      <c r="AB81" s="39" t="s">
        <v>1269</v>
      </c>
      <c r="AC81" s="235" t="s">
        <v>1270</v>
      </c>
      <c r="AD81" s="144">
        <v>30000000</v>
      </c>
      <c r="AE81" s="144">
        <v>30000000</v>
      </c>
      <c r="AF81" s="144"/>
      <c r="AG81" s="89"/>
      <c r="AH81" s="1108"/>
      <c r="AI81" s="1085"/>
      <c r="AJ81" s="39"/>
    </row>
    <row r="82" spans="2:36" ht="25.5" x14ac:dyDescent="0.2">
      <c r="B82" s="105" t="s">
        <v>97</v>
      </c>
      <c r="C82" s="95" t="s">
        <v>96</v>
      </c>
      <c r="D82" s="82"/>
      <c r="E82" s="39" t="s">
        <v>95</v>
      </c>
      <c r="F82" s="82"/>
      <c r="G82" s="235" t="s">
        <v>99</v>
      </c>
      <c r="H82" s="82"/>
      <c r="I82" s="250" t="s">
        <v>21</v>
      </c>
      <c r="J82" s="250">
        <v>0</v>
      </c>
      <c r="K82" s="250">
        <v>5</v>
      </c>
      <c r="L82" s="252" t="s">
        <v>582</v>
      </c>
      <c r="M82" s="251" t="s">
        <v>1042</v>
      </c>
      <c r="N82" s="140"/>
      <c r="O82" s="140"/>
      <c r="P82" s="140"/>
      <c r="Q82" s="252" t="s">
        <v>617</v>
      </c>
      <c r="R82" s="252" t="s">
        <v>617</v>
      </c>
      <c r="S82" s="140"/>
      <c r="T82" s="140"/>
      <c r="U82" s="140"/>
      <c r="V82" s="140"/>
      <c r="W82" s="146" t="s">
        <v>617</v>
      </c>
      <c r="X82" s="140"/>
      <c r="Y82" s="140"/>
      <c r="Z82" s="140" t="s">
        <v>617</v>
      </c>
      <c r="AA82" s="140" t="s">
        <v>617</v>
      </c>
      <c r="AB82" s="140" t="s">
        <v>617</v>
      </c>
      <c r="AC82" s="140" t="s">
        <v>617</v>
      </c>
      <c r="AD82" s="140"/>
      <c r="AE82" s="140" t="s">
        <v>617</v>
      </c>
      <c r="AF82" s="140"/>
      <c r="AG82" s="140"/>
      <c r="AH82" s="250" t="s">
        <v>1191</v>
      </c>
      <c r="AI82" s="316" t="s">
        <v>1192</v>
      </c>
      <c r="AJ82" s="39"/>
    </row>
    <row r="83" spans="2:36" ht="25.5" x14ac:dyDescent="0.2">
      <c r="B83" s="105" t="s">
        <v>97</v>
      </c>
      <c r="C83" s="95" t="s">
        <v>96</v>
      </c>
      <c r="D83" s="82"/>
      <c r="E83" s="39" t="s">
        <v>95</v>
      </c>
      <c r="F83" s="82"/>
      <c r="G83" s="235" t="s">
        <v>98</v>
      </c>
      <c r="H83" s="82"/>
      <c r="I83" s="250" t="s">
        <v>21</v>
      </c>
      <c r="J83" s="250">
        <v>0</v>
      </c>
      <c r="K83" s="250">
        <v>1</v>
      </c>
      <c r="L83" s="252" t="s">
        <v>581</v>
      </c>
      <c r="M83" s="251" t="s">
        <v>1042</v>
      </c>
      <c r="N83" s="140"/>
      <c r="O83" s="140"/>
      <c r="P83" s="140"/>
      <c r="Q83" s="252" t="s">
        <v>617</v>
      </c>
      <c r="R83" s="252" t="s">
        <v>617</v>
      </c>
      <c r="S83" s="140"/>
      <c r="T83" s="140"/>
      <c r="U83" s="140"/>
      <c r="V83" s="140"/>
      <c r="W83" s="146" t="s">
        <v>617</v>
      </c>
      <c r="X83" s="140"/>
      <c r="Y83" s="140"/>
      <c r="Z83" s="140" t="s">
        <v>617</v>
      </c>
      <c r="AA83" s="140" t="s">
        <v>617</v>
      </c>
      <c r="AB83" s="140" t="s">
        <v>617</v>
      </c>
      <c r="AC83" s="140" t="s">
        <v>617</v>
      </c>
      <c r="AD83" s="140"/>
      <c r="AE83" s="140" t="s">
        <v>617</v>
      </c>
      <c r="AF83" s="140"/>
      <c r="AG83" s="140"/>
      <c r="AH83" s="250" t="s">
        <v>1191</v>
      </c>
      <c r="AI83" s="316" t="s">
        <v>1192</v>
      </c>
      <c r="AJ83" s="39"/>
    </row>
    <row r="84" spans="2:36" ht="38.25" x14ac:dyDescent="0.2">
      <c r="B84" s="105" t="s">
        <v>97</v>
      </c>
      <c r="C84" s="95" t="s">
        <v>96</v>
      </c>
      <c r="D84" s="82"/>
      <c r="E84" s="39" t="s">
        <v>95</v>
      </c>
      <c r="F84" s="82"/>
      <c r="G84" s="235" t="s">
        <v>94</v>
      </c>
      <c r="H84" s="82"/>
      <c r="I84" s="250" t="s">
        <v>21</v>
      </c>
      <c r="J84" s="250">
        <v>0</v>
      </c>
      <c r="K84" s="250">
        <v>1</v>
      </c>
      <c r="L84" s="252" t="s">
        <v>581</v>
      </c>
      <c r="M84" s="251" t="s">
        <v>1042</v>
      </c>
      <c r="N84" s="140"/>
      <c r="O84" s="140"/>
      <c r="P84" s="140"/>
      <c r="Q84" s="252" t="s">
        <v>617</v>
      </c>
      <c r="R84" s="252" t="s">
        <v>617</v>
      </c>
      <c r="S84" s="140"/>
      <c r="T84" s="140"/>
      <c r="U84" s="140"/>
      <c r="V84" s="140"/>
      <c r="W84" s="146" t="s">
        <v>617</v>
      </c>
      <c r="X84" s="140"/>
      <c r="Y84" s="140"/>
      <c r="Z84" s="140" t="s">
        <v>617</v>
      </c>
      <c r="AA84" s="140" t="s">
        <v>617</v>
      </c>
      <c r="AB84" s="140" t="s">
        <v>617</v>
      </c>
      <c r="AC84" s="140" t="s">
        <v>617</v>
      </c>
      <c r="AD84" s="140"/>
      <c r="AE84" s="140" t="s">
        <v>617</v>
      </c>
      <c r="AF84" s="140"/>
      <c r="AG84" s="140"/>
      <c r="AH84" s="250" t="s">
        <v>1191</v>
      </c>
      <c r="AI84" s="316" t="s">
        <v>1192</v>
      </c>
      <c r="AJ84" s="39"/>
    </row>
    <row r="85" spans="2:36" ht="38.25" x14ac:dyDescent="0.2">
      <c r="B85" s="95" t="s">
        <v>25</v>
      </c>
      <c r="C85" s="105" t="s">
        <v>24</v>
      </c>
      <c r="D85" s="82"/>
      <c r="E85" s="87" t="s">
        <v>23</v>
      </c>
      <c r="F85" s="82"/>
      <c r="G85" s="235" t="s">
        <v>35</v>
      </c>
      <c r="H85" s="82"/>
      <c r="I85" s="250" t="s">
        <v>21</v>
      </c>
      <c r="J85" s="250"/>
      <c r="K85" s="250">
        <v>3</v>
      </c>
      <c r="L85" s="252" t="s">
        <v>582</v>
      </c>
      <c r="M85" s="251" t="s">
        <v>1042</v>
      </c>
      <c r="N85" s="140"/>
      <c r="O85" s="140"/>
      <c r="P85" s="140"/>
      <c r="Q85" s="252" t="s">
        <v>617</v>
      </c>
      <c r="R85" s="252" t="s">
        <v>617</v>
      </c>
      <c r="S85" s="140"/>
      <c r="T85" s="140"/>
      <c r="U85" s="140"/>
      <c r="V85" s="140"/>
      <c r="W85" s="146" t="s">
        <v>617</v>
      </c>
      <c r="X85" s="140"/>
      <c r="Y85" s="140"/>
      <c r="Z85" s="140" t="s">
        <v>617</v>
      </c>
      <c r="AA85" s="140" t="s">
        <v>617</v>
      </c>
      <c r="AB85" s="140" t="s">
        <v>617</v>
      </c>
      <c r="AC85" s="140" t="s">
        <v>617</v>
      </c>
      <c r="AD85" s="140"/>
      <c r="AE85" s="140" t="s">
        <v>617</v>
      </c>
      <c r="AF85" s="144"/>
      <c r="AG85" s="89"/>
      <c r="AH85" s="250" t="s">
        <v>1191</v>
      </c>
      <c r="AI85" s="316" t="s">
        <v>1192</v>
      </c>
      <c r="AJ85" s="39"/>
    </row>
    <row r="86" spans="2:36" ht="25.5" x14ac:dyDescent="0.2">
      <c r="B86" s="95" t="s">
        <v>25</v>
      </c>
      <c r="C86" s="105" t="s">
        <v>24</v>
      </c>
      <c r="D86" s="82"/>
      <c r="E86" s="87" t="s">
        <v>23</v>
      </c>
      <c r="F86" s="82"/>
      <c r="G86" s="235" t="s">
        <v>34</v>
      </c>
      <c r="H86" s="82"/>
      <c r="I86" s="250" t="s">
        <v>21</v>
      </c>
      <c r="J86" s="250"/>
      <c r="K86" s="250">
        <v>3</v>
      </c>
      <c r="L86" s="252" t="s">
        <v>582</v>
      </c>
      <c r="M86" s="251" t="s">
        <v>1042</v>
      </c>
      <c r="N86" s="140"/>
      <c r="O86" s="140"/>
      <c r="P86" s="140"/>
      <c r="Q86" s="252" t="s">
        <v>617</v>
      </c>
      <c r="R86" s="252" t="s">
        <v>617</v>
      </c>
      <c r="S86" s="140"/>
      <c r="T86" s="140"/>
      <c r="U86" s="140"/>
      <c r="V86" s="140"/>
      <c r="W86" s="146" t="s">
        <v>617</v>
      </c>
      <c r="X86" s="140"/>
      <c r="Y86" s="140"/>
      <c r="Z86" s="140" t="s">
        <v>617</v>
      </c>
      <c r="AA86" s="140" t="s">
        <v>617</v>
      </c>
      <c r="AB86" s="140" t="s">
        <v>617</v>
      </c>
      <c r="AC86" s="140" t="s">
        <v>617</v>
      </c>
      <c r="AD86" s="140"/>
      <c r="AE86" s="140" t="s">
        <v>617</v>
      </c>
      <c r="AF86" s="144"/>
      <c r="AG86" s="89"/>
      <c r="AH86" s="250" t="s">
        <v>1191</v>
      </c>
      <c r="AI86" s="316" t="s">
        <v>1192</v>
      </c>
      <c r="AJ86" s="39"/>
    </row>
  </sheetData>
  <sheetProtection selectLockedCells="1" selectUnlockedCells="1"/>
  <mergeCells count="323">
    <mergeCell ref="AI68:AI73"/>
    <mergeCell ref="AE24:AE25"/>
    <mergeCell ref="AC24:AC25"/>
    <mergeCell ref="AB24:AB25"/>
    <mergeCell ref="AA24:AA25"/>
    <mergeCell ref="B3:B5"/>
    <mergeCell ref="C3:C5"/>
    <mergeCell ref="D3:D5"/>
    <mergeCell ref="E3:E5"/>
    <mergeCell ref="F3:F5"/>
    <mergeCell ref="G3:G5"/>
    <mergeCell ref="H3:H5"/>
    <mergeCell ref="I3:I5"/>
    <mergeCell ref="J3:J5"/>
    <mergeCell ref="K3:K5"/>
    <mergeCell ref="L3:L5"/>
    <mergeCell ref="M3:P3"/>
    <mergeCell ref="Q3:Q5"/>
    <mergeCell ref="R3:R5"/>
    <mergeCell ref="S3:V4"/>
    <mergeCell ref="W3:W5"/>
    <mergeCell ref="X3:X5"/>
    <mergeCell ref="Y3:Y5"/>
    <mergeCell ref="Z3:AA3"/>
    <mergeCell ref="AB3:AG3"/>
    <mergeCell ref="AH3:AH5"/>
    <mergeCell ref="AI3:AI5"/>
    <mergeCell ref="AJ3:AJ5"/>
    <mergeCell ref="M4:M5"/>
    <mergeCell ref="N4:N5"/>
    <mergeCell ref="O4:O5"/>
    <mergeCell ref="P4:P5"/>
    <mergeCell ref="Z4:Z5"/>
    <mergeCell ref="AA4:AA5"/>
    <mergeCell ref="AB4:AB5"/>
    <mergeCell ref="AC4:AC5"/>
    <mergeCell ref="AD4:AD5"/>
    <mergeCell ref="AE4:AE5"/>
    <mergeCell ref="AF4:AF5"/>
    <mergeCell ref="AG4:AG5"/>
    <mergeCell ref="B7:B13"/>
    <mergeCell ref="C7:C13"/>
    <mergeCell ref="D7:D66"/>
    <mergeCell ref="G7:G13"/>
    <mergeCell ref="I7:I13"/>
    <mergeCell ref="J7:J13"/>
    <mergeCell ref="K7:K13"/>
    <mergeCell ref="L7:L13"/>
    <mergeCell ref="M7:M13"/>
    <mergeCell ref="B14:B18"/>
    <mergeCell ref="C14:C18"/>
    <mergeCell ref="G14:G18"/>
    <mergeCell ref="I14:I18"/>
    <mergeCell ref="J14:J18"/>
    <mergeCell ref="K14:K18"/>
    <mergeCell ref="L14:L18"/>
    <mergeCell ref="M14:M18"/>
    <mergeCell ref="B34:B35"/>
    <mergeCell ref="C34:C35"/>
    <mergeCell ref="E34:E35"/>
    <mergeCell ref="G34:G35"/>
    <mergeCell ref="H34:H35"/>
    <mergeCell ref="I34:I35"/>
    <mergeCell ref="J34:J35"/>
    <mergeCell ref="O7:O13"/>
    <mergeCell ref="P7:P13"/>
    <mergeCell ref="Z7:Z13"/>
    <mergeCell ref="AH7:AH13"/>
    <mergeCell ref="AI7:AI13"/>
    <mergeCell ref="E11:E12"/>
    <mergeCell ref="H11:H12"/>
    <mergeCell ref="N11:N12"/>
    <mergeCell ref="Q11:Q12"/>
    <mergeCell ref="R11:R12"/>
    <mergeCell ref="S11:S12"/>
    <mergeCell ref="T11:T12"/>
    <mergeCell ref="U11:U12"/>
    <mergeCell ref="V11:V12"/>
    <mergeCell ref="W11:W12"/>
    <mergeCell ref="X11:X12"/>
    <mergeCell ref="Y11:Y12"/>
    <mergeCell ref="O14:O18"/>
    <mergeCell ref="P14:P18"/>
    <mergeCell ref="Z14:Z18"/>
    <mergeCell ref="AH14:AH18"/>
    <mergeCell ref="AI14:AI18"/>
    <mergeCell ref="B19:B26"/>
    <mergeCell ref="C19:C26"/>
    <mergeCell ref="G19:G26"/>
    <mergeCell ref="I19:I26"/>
    <mergeCell ref="J19:J26"/>
    <mergeCell ref="K19:K26"/>
    <mergeCell ref="L19:L26"/>
    <mergeCell ref="M19:M26"/>
    <mergeCell ref="O19:O26"/>
    <mergeCell ref="P19:P26"/>
    <mergeCell ref="Z19:Z26"/>
    <mergeCell ref="AH19:AH26"/>
    <mergeCell ref="AI19:AI26"/>
    <mergeCell ref="N22:N23"/>
    <mergeCell ref="Q22:Q23"/>
    <mergeCell ref="R22:R23"/>
    <mergeCell ref="S22:S23"/>
    <mergeCell ref="T22:T23"/>
    <mergeCell ref="U22:U23"/>
    <mergeCell ref="V22:V23"/>
    <mergeCell ref="W22:W23"/>
    <mergeCell ref="X22:X23"/>
    <mergeCell ref="Y22:Y23"/>
    <mergeCell ref="B28:B33"/>
    <mergeCell ref="C28:C33"/>
    <mergeCell ref="G28:G33"/>
    <mergeCell ref="I28:I33"/>
    <mergeCell ref="J28:J33"/>
    <mergeCell ref="K28:K33"/>
    <mergeCell ref="L28:L33"/>
    <mergeCell ref="M28:M33"/>
    <mergeCell ref="O28:O33"/>
    <mergeCell ref="P28:P33"/>
    <mergeCell ref="E24:E25"/>
    <mergeCell ref="W24:W25"/>
    <mergeCell ref="Q24:Q25"/>
    <mergeCell ref="Z28:Z33"/>
    <mergeCell ref="AH28:AH33"/>
    <mergeCell ref="AI28:AI33"/>
    <mergeCell ref="E31:E32"/>
    <mergeCell ref="H31:H32"/>
    <mergeCell ref="N31:N32"/>
    <mergeCell ref="Q31:Q32"/>
    <mergeCell ref="R31:R32"/>
    <mergeCell ref="S31:S32"/>
    <mergeCell ref="T31:T32"/>
    <mergeCell ref="U31:U32"/>
    <mergeCell ref="V31:V32"/>
    <mergeCell ref="W31:W32"/>
    <mergeCell ref="X31:X32"/>
    <mergeCell ref="Y31:Y32"/>
    <mergeCell ref="K34:K35"/>
    <mergeCell ref="L34:L35"/>
    <mergeCell ref="M34:M35"/>
    <mergeCell ref="N34:N35"/>
    <mergeCell ref="O34:O35"/>
    <mergeCell ref="P34:P35"/>
    <mergeCell ref="B38:B43"/>
    <mergeCell ref="C38:C43"/>
    <mergeCell ref="F38:F43"/>
    <mergeCell ref="G38:G43"/>
    <mergeCell ref="I38:I43"/>
    <mergeCell ref="J38:J43"/>
    <mergeCell ref="K38:K43"/>
    <mergeCell ref="L38:L43"/>
    <mergeCell ref="M38:M43"/>
    <mergeCell ref="N38:N43"/>
    <mergeCell ref="O38:O43"/>
    <mergeCell ref="P38:P43"/>
    <mergeCell ref="Z38:Z43"/>
    <mergeCell ref="AH38:AH43"/>
    <mergeCell ref="AI38:AI43"/>
    <mergeCell ref="Q42:Q43"/>
    <mergeCell ref="R42:R43"/>
    <mergeCell ref="S42:S43"/>
    <mergeCell ref="T42:T43"/>
    <mergeCell ref="U42:U43"/>
    <mergeCell ref="V42:V43"/>
    <mergeCell ref="W42:W43"/>
    <mergeCell ref="X42:X43"/>
    <mergeCell ref="Y42:Y43"/>
    <mergeCell ref="B44:B47"/>
    <mergeCell ref="C44:C47"/>
    <mergeCell ref="F44:F47"/>
    <mergeCell ref="G44:G47"/>
    <mergeCell ref="I44:I47"/>
    <mergeCell ref="J44:J47"/>
    <mergeCell ref="K44:K47"/>
    <mergeCell ref="L44:L47"/>
    <mergeCell ref="M44:M47"/>
    <mergeCell ref="AH44:AH47"/>
    <mergeCell ref="AI44:AI47"/>
    <mergeCell ref="Q46:Q47"/>
    <mergeCell ref="R46:R47"/>
    <mergeCell ref="S46:S47"/>
    <mergeCell ref="T46:T47"/>
    <mergeCell ref="U46:U47"/>
    <mergeCell ref="V46:V47"/>
    <mergeCell ref="X46:X47"/>
    <mergeCell ref="Y46:Y47"/>
    <mergeCell ref="M48:M52"/>
    <mergeCell ref="N44:N47"/>
    <mergeCell ref="O44:O47"/>
    <mergeCell ref="P44:P47"/>
    <mergeCell ref="Z44:Z47"/>
    <mergeCell ref="N48:N52"/>
    <mergeCell ref="O48:O52"/>
    <mergeCell ref="P48:P52"/>
    <mergeCell ref="Z48:Z52"/>
    <mergeCell ref="AH48:AH52"/>
    <mergeCell ref="AI48:AI52"/>
    <mergeCell ref="B53:B57"/>
    <mergeCell ref="C53:C57"/>
    <mergeCell ref="G53:G57"/>
    <mergeCell ref="I53:I57"/>
    <mergeCell ref="J53:J57"/>
    <mergeCell ref="K53:K57"/>
    <mergeCell ref="L53:L57"/>
    <mergeCell ref="M53:M57"/>
    <mergeCell ref="N53:N57"/>
    <mergeCell ref="O53:O57"/>
    <mergeCell ref="P53:P57"/>
    <mergeCell ref="Z53:Z57"/>
    <mergeCell ref="AH53:AH57"/>
    <mergeCell ref="AI53:AI57"/>
    <mergeCell ref="B48:B52"/>
    <mergeCell ref="C48:C52"/>
    <mergeCell ref="G48:G52"/>
    <mergeCell ref="H48:H52"/>
    <mergeCell ref="I48:I52"/>
    <mergeCell ref="J48:J52"/>
    <mergeCell ref="K48:K52"/>
    <mergeCell ref="L48:L52"/>
    <mergeCell ref="B58:B66"/>
    <mergeCell ref="C58:C66"/>
    <mergeCell ref="G58:G66"/>
    <mergeCell ref="I58:I66"/>
    <mergeCell ref="J58:J66"/>
    <mergeCell ref="K58:K66"/>
    <mergeCell ref="L58:L66"/>
    <mergeCell ref="M58:M66"/>
    <mergeCell ref="N58:N66"/>
    <mergeCell ref="X62:X63"/>
    <mergeCell ref="Y62:Y63"/>
    <mergeCell ref="O58:O66"/>
    <mergeCell ref="P58:P66"/>
    <mergeCell ref="Q58:Q59"/>
    <mergeCell ref="R58:R59"/>
    <mergeCell ref="S58:S59"/>
    <mergeCell ref="T58:T59"/>
    <mergeCell ref="U58:U59"/>
    <mergeCell ref="V58:V59"/>
    <mergeCell ref="W58:W59"/>
    <mergeCell ref="L68:L72"/>
    <mergeCell ref="M68:M73"/>
    <mergeCell ref="N68:N73"/>
    <mergeCell ref="X58:X59"/>
    <mergeCell ref="Y58:Y59"/>
    <mergeCell ref="Z58:Z66"/>
    <mergeCell ref="AH58:AH66"/>
    <mergeCell ref="AI58:AI66"/>
    <mergeCell ref="Q60:Q61"/>
    <mergeCell ref="R60:R61"/>
    <mergeCell ref="S60:S61"/>
    <mergeCell ref="T60:T61"/>
    <mergeCell ref="U60:U61"/>
    <mergeCell ref="V60:V61"/>
    <mergeCell ref="W60:W61"/>
    <mergeCell ref="X60:X61"/>
    <mergeCell ref="Y60:Y61"/>
    <mergeCell ref="Q62:Q63"/>
    <mergeCell ref="R62:R63"/>
    <mergeCell ref="S62:S63"/>
    <mergeCell ref="T62:T63"/>
    <mergeCell ref="U62:U63"/>
    <mergeCell ref="V62:V63"/>
    <mergeCell ref="W62:W63"/>
    <mergeCell ref="AH68:AH73"/>
    <mergeCell ref="O68:O73"/>
    <mergeCell ref="P68:P73"/>
    <mergeCell ref="Q68:Q69"/>
    <mergeCell ref="R68:R69"/>
    <mergeCell ref="S68:S69"/>
    <mergeCell ref="T68:T69"/>
    <mergeCell ref="U68:U69"/>
    <mergeCell ref="V68:V69"/>
    <mergeCell ref="W68:W69"/>
    <mergeCell ref="X68:X69"/>
    <mergeCell ref="Y68:Y69"/>
    <mergeCell ref="Z68:Z72"/>
    <mergeCell ref="Q70:Q71"/>
    <mergeCell ref="R70:R71"/>
    <mergeCell ref="S70:S71"/>
    <mergeCell ref="T70:T71"/>
    <mergeCell ref="U70:U71"/>
    <mergeCell ref="V70:V71"/>
    <mergeCell ref="W70:W71"/>
    <mergeCell ref="X70:X71"/>
    <mergeCell ref="Y70:Y71"/>
    <mergeCell ref="Q72:Q73"/>
    <mergeCell ref="R72:R73"/>
    <mergeCell ref="S72:S73"/>
    <mergeCell ref="T72:T73"/>
    <mergeCell ref="U72:U73"/>
    <mergeCell ref="V72:V73"/>
    <mergeCell ref="W72:W73"/>
    <mergeCell ref="X72:X73"/>
    <mergeCell ref="Y72:Y73"/>
    <mergeCell ref="B74:B81"/>
    <mergeCell ref="C74:C81"/>
    <mergeCell ref="G74:G81"/>
    <mergeCell ref="I74:I81"/>
    <mergeCell ref="J74:J81"/>
    <mergeCell ref="K74:K81"/>
    <mergeCell ref="L74:L81"/>
    <mergeCell ref="M74:M81"/>
    <mergeCell ref="N74:N81"/>
    <mergeCell ref="O74:O81"/>
    <mergeCell ref="P74:P81"/>
    <mergeCell ref="B68:B73"/>
    <mergeCell ref="C68:C73"/>
    <mergeCell ref="G68:G73"/>
    <mergeCell ref="I68:I73"/>
    <mergeCell ref="J68:J73"/>
    <mergeCell ref="K68:K73"/>
    <mergeCell ref="Z74:Z81"/>
    <mergeCell ref="AH74:AH81"/>
    <mergeCell ref="AI74:AI81"/>
    <mergeCell ref="Q75:Q76"/>
    <mergeCell ref="R75:R76"/>
    <mergeCell ref="S75:S76"/>
    <mergeCell ref="T75:T76"/>
    <mergeCell ref="U75:U76"/>
    <mergeCell ref="V75:V76"/>
    <mergeCell ref="W75:W76"/>
    <mergeCell ref="X75:X76"/>
    <mergeCell ref="Y75:Y7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5:AJ18"/>
  <sheetViews>
    <sheetView topLeftCell="Q4" zoomScale="70" zoomScaleNormal="70" workbookViewId="0">
      <selection activeCell="AA9" sqref="AA9"/>
    </sheetView>
  </sheetViews>
  <sheetFormatPr baseColWidth="10" defaultRowHeight="12.75" x14ac:dyDescent="0.2"/>
  <cols>
    <col min="1" max="1" width="11.5703125" style="1" customWidth="1"/>
    <col min="2" max="2" width="48.85546875" style="1" customWidth="1"/>
    <col min="3" max="3" width="30.85546875" style="1" customWidth="1"/>
    <col min="4" max="4" width="7.5703125" style="1" hidden="1" customWidth="1"/>
    <col min="5" max="5" width="26.140625" style="1" customWidth="1"/>
    <col min="6" max="6" width="7.7109375" style="1" hidden="1" customWidth="1"/>
    <col min="7" max="7" width="45.85546875" style="2" customWidth="1"/>
    <col min="8" max="8" width="8.28515625" style="2" hidden="1" customWidth="1"/>
    <col min="9" max="9" width="13.140625" style="2" customWidth="1"/>
    <col min="10" max="10" width="11.28515625" style="2" bestFit="1" customWidth="1"/>
    <col min="11" max="11" width="10.140625" style="2" bestFit="1" customWidth="1"/>
    <col min="12" max="12" width="23.85546875" style="2" customWidth="1"/>
    <col min="13" max="13" width="37.7109375" style="2" customWidth="1"/>
    <col min="14" max="14" width="20.28515625" style="36" hidden="1" customWidth="1"/>
    <col min="15" max="15" width="17.28515625" style="2" hidden="1" customWidth="1"/>
    <col min="16" max="16" width="11.85546875" style="2" hidden="1" customWidth="1"/>
    <col min="17" max="17" width="22.85546875" style="2" customWidth="1"/>
    <col min="18" max="18" width="7.5703125" style="2" hidden="1" customWidth="1"/>
    <col min="19" max="19" width="6.5703125" style="2" hidden="1" customWidth="1"/>
    <col min="20" max="22" width="7.5703125" style="2" hidden="1" customWidth="1"/>
    <col min="23" max="23" width="16" style="2" customWidth="1"/>
    <col min="24" max="24" width="14.42578125" style="2" hidden="1" customWidth="1"/>
    <col min="25" max="25" width="20.28515625" style="2" hidden="1" customWidth="1"/>
    <col min="26" max="31" width="20.28515625" style="2" customWidth="1"/>
    <col min="32" max="33" width="20.28515625" style="2" hidden="1" customWidth="1"/>
    <col min="34" max="34" width="31" style="3" customWidth="1"/>
    <col min="35" max="36" width="20.28515625" style="2" customWidth="1"/>
    <col min="37" max="16384" width="11.42578125" style="1"/>
  </cols>
  <sheetData>
    <row r="5" spans="2:36" ht="15.75" x14ac:dyDescent="0.25">
      <c r="B5" s="17" t="s">
        <v>550</v>
      </c>
      <c r="C5" s="33" t="s">
        <v>569</v>
      </c>
      <c r="D5" s="13"/>
      <c r="E5" s="13"/>
      <c r="F5" s="13"/>
      <c r="G5" s="14"/>
      <c r="H5" s="14"/>
      <c r="I5" s="14"/>
      <c r="J5" s="14"/>
      <c r="K5" s="14"/>
      <c r="L5" s="14"/>
      <c r="M5" s="14"/>
      <c r="N5" s="35"/>
      <c r="O5" s="14"/>
      <c r="P5" s="14"/>
      <c r="Q5" s="14"/>
      <c r="R5" s="14"/>
      <c r="S5" s="14"/>
      <c r="T5" s="14"/>
      <c r="U5" s="14"/>
      <c r="V5" s="14"/>
      <c r="W5" s="14"/>
      <c r="X5" s="14"/>
      <c r="Y5" s="14"/>
      <c r="Z5" s="14"/>
      <c r="AA5" s="14"/>
      <c r="AB5" s="14"/>
      <c r="AC5" s="14"/>
      <c r="AD5" s="14"/>
      <c r="AE5" s="14"/>
      <c r="AF5" s="14"/>
      <c r="AG5" s="14"/>
      <c r="AH5" s="15"/>
      <c r="AI5" s="14"/>
      <c r="AJ5" s="16"/>
    </row>
    <row r="6" spans="2:36" x14ac:dyDescent="0.2">
      <c r="B6" s="894" t="s">
        <v>544</v>
      </c>
      <c r="C6" s="894" t="s">
        <v>0</v>
      </c>
      <c r="D6" s="894" t="s">
        <v>549</v>
      </c>
      <c r="E6" s="894" t="s">
        <v>543</v>
      </c>
      <c r="F6" s="894" t="s">
        <v>549</v>
      </c>
      <c r="G6" s="902" t="s">
        <v>6</v>
      </c>
      <c r="H6" s="894" t="s">
        <v>549</v>
      </c>
      <c r="I6" s="902" t="s">
        <v>542</v>
      </c>
      <c r="J6" s="902" t="s">
        <v>541</v>
      </c>
      <c r="K6" s="840" t="s">
        <v>540</v>
      </c>
      <c r="L6" s="840" t="s">
        <v>1</v>
      </c>
      <c r="M6" s="1145" t="s">
        <v>14</v>
      </c>
      <c r="N6" s="1145"/>
      <c r="O6" s="1145"/>
      <c r="P6" s="1145"/>
      <c r="Q6" s="886" t="s">
        <v>557</v>
      </c>
      <c r="R6" s="894" t="s">
        <v>549</v>
      </c>
      <c r="S6" s="897" t="s">
        <v>560</v>
      </c>
      <c r="T6" s="897"/>
      <c r="U6" s="897"/>
      <c r="V6" s="897"/>
      <c r="W6" s="1067" t="s">
        <v>12</v>
      </c>
      <c r="X6" s="880" t="s">
        <v>562</v>
      </c>
      <c r="Y6" s="880" t="s">
        <v>11</v>
      </c>
      <c r="Z6" s="885" t="s">
        <v>3</v>
      </c>
      <c r="AA6" s="886"/>
      <c r="AB6" s="880" t="s">
        <v>4</v>
      </c>
      <c r="AC6" s="880"/>
      <c r="AD6" s="880"/>
      <c r="AE6" s="880"/>
      <c r="AF6" s="880"/>
      <c r="AG6" s="880"/>
      <c r="AH6" s="880" t="s">
        <v>19</v>
      </c>
      <c r="AI6" s="880" t="s">
        <v>2</v>
      </c>
      <c r="AJ6" s="880" t="s">
        <v>5</v>
      </c>
    </row>
    <row r="7" spans="2:36" x14ac:dyDescent="0.2">
      <c r="B7" s="895"/>
      <c r="C7" s="895"/>
      <c r="D7" s="895"/>
      <c r="E7" s="895"/>
      <c r="F7" s="895"/>
      <c r="G7" s="903"/>
      <c r="H7" s="895"/>
      <c r="I7" s="903"/>
      <c r="J7" s="903"/>
      <c r="K7" s="840"/>
      <c r="L7" s="840"/>
      <c r="M7" s="841" t="s">
        <v>13</v>
      </c>
      <c r="N7" s="841" t="s">
        <v>559</v>
      </c>
      <c r="O7" s="842" t="s">
        <v>561</v>
      </c>
      <c r="P7" s="858" t="s">
        <v>552</v>
      </c>
      <c r="Q7" s="886"/>
      <c r="R7" s="895"/>
      <c r="S7" s="898"/>
      <c r="T7" s="898"/>
      <c r="U7" s="898"/>
      <c r="V7" s="898"/>
      <c r="W7" s="1068"/>
      <c r="X7" s="880"/>
      <c r="Y7" s="880"/>
      <c r="Z7" s="844" t="s">
        <v>18</v>
      </c>
      <c r="AA7" s="844" t="s">
        <v>955</v>
      </c>
      <c r="AB7" s="880" t="s">
        <v>7</v>
      </c>
      <c r="AC7" s="880" t="s">
        <v>8</v>
      </c>
      <c r="AD7" s="878" t="s">
        <v>9</v>
      </c>
      <c r="AE7" s="880" t="s">
        <v>15</v>
      </c>
      <c r="AF7" s="880" t="s">
        <v>16</v>
      </c>
      <c r="AG7" s="880" t="s">
        <v>17</v>
      </c>
      <c r="AH7" s="880"/>
      <c r="AI7" s="1062"/>
      <c r="AJ7" s="880"/>
    </row>
    <row r="8" spans="2:36" x14ac:dyDescent="0.2">
      <c r="B8" s="896"/>
      <c r="C8" s="896"/>
      <c r="D8" s="896"/>
      <c r="E8" s="896"/>
      <c r="F8" s="896"/>
      <c r="G8" s="904"/>
      <c r="H8" s="896"/>
      <c r="I8" s="904"/>
      <c r="J8" s="904"/>
      <c r="K8" s="840"/>
      <c r="L8" s="840"/>
      <c r="M8" s="841"/>
      <c r="N8" s="841"/>
      <c r="O8" s="843"/>
      <c r="P8" s="858"/>
      <c r="Q8" s="1144"/>
      <c r="R8" s="896"/>
      <c r="S8" s="32" t="s">
        <v>553</v>
      </c>
      <c r="T8" s="32" t="s">
        <v>554</v>
      </c>
      <c r="U8" s="32" t="s">
        <v>556</v>
      </c>
      <c r="V8" s="32" t="s">
        <v>555</v>
      </c>
      <c r="W8" s="1069"/>
      <c r="X8" s="844"/>
      <c r="Y8" s="844"/>
      <c r="Z8" s="845"/>
      <c r="AA8" s="845"/>
      <c r="AB8" s="881"/>
      <c r="AC8" s="844"/>
      <c r="AD8" s="879"/>
      <c r="AE8" s="881"/>
      <c r="AF8" s="881"/>
      <c r="AG8" s="881"/>
      <c r="AH8" s="844"/>
      <c r="AI8" s="881"/>
      <c r="AJ8" s="844"/>
    </row>
    <row r="9" spans="2:36" x14ac:dyDescent="0.2">
      <c r="B9" s="19"/>
      <c r="C9" s="19"/>
      <c r="D9" s="19"/>
      <c r="E9" s="19"/>
      <c r="F9" s="19"/>
      <c r="G9" s="20"/>
      <c r="H9" s="20"/>
      <c r="I9" s="20"/>
      <c r="J9" s="20"/>
      <c r="K9" s="21"/>
      <c r="L9" s="21"/>
      <c r="M9" s="37"/>
      <c r="N9" s="37"/>
      <c r="O9" s="37"/>
      <c r="P9" s="38"/>
      <c r="Q9" s="24"/>
      <c r="R9" s="25"/>
      <c r="S9" s="25"/>
      <c r="T9" s="25"/>
      <c r="U9" s="25"/>
      <c r="V9" s="25"/>
      <c r="W9" s="26"/>
      <c r="X9" s="27"/>
      <c r="Y9" s="27"/>
      <c r="Z9" s="28"/>
      <c r="AA9" s="29"/>
      <c r="AB9" s="30"/>
      <c r="AC9" s="27"/>
      <c r="AD9" s="31"/>
      <c r="AE9" s="30"/>
      <c r="AF9" s="30"/>
      <c r="AG9" s="30"/>
      <c r="AH9" s="27"/>
      <c r="AI9" s="30"/>
      <c r="AJ9" s="27"/>
    </row>
    <row r="10" spans="2:36" s="8" customFormat="1" ht="38.25" x14ac:dyDescent="0.2">
      <c r="B10" s="1229" t="s">
        <v>39</v>
      </c>
      <c r="C10" s="1229" t="s">
        <v>38</v>
      </c>
      <c r="D10" s="1095">
        <v>0.25</v>
      </c>
      <c r="E10" s="1232" t="s">
        <v>564</v>
      </c>
      <c r="F10" s="1095">
        <v>0.25</v>
      </c>
      <c r="G10" s="1235" t="s">
        <v>53</v>
      </c>
      <c r="H10" s="1023">
        <v>1</v>
      </c>
      <c r="I10" s="1235" t="s">
        <v>21</v>
      </c>
      <c r="J10" s="1235">
        <v>1</v>
      </c>
      <c r="K10" s="1235">
        <v>1</v>
      </c>
      <c r="L10" s="1023" t="s">
        <v>581</v>
      </c>
      <c r="M10" s="1107">
        <v>1</v>
      </c>
      <c r="N10" s="214"/>
      <c r="O10" s="40"/>
      <c r="P10" s="40"/>
      <c r="Q10" s="40" t="s">
        <v>1001</v>
      </c>
      <c r="R10" s="80">
        <v>0.1</v>
      </c>
      <c r="S10" s="40"/>
      <c r="T10" s="40"/>
      <c r="U10" s="40"/>
      <c r="V10" s="40"/>
      <c r="W10" s="81">
        <v>11658</v>
      </c>
      <c r="X10" s="40"/>
      <c r="Y10" s="82"/>
      <c r="Z10" s="1035" t="s">
        <v>1002</v>
      </c>
      <c r="AA10" s="1035" t="s">
        <v>1003</v>
      </c>
      <c r="AB10" s="1135" t="s">
        <v>1004</v>
      </c>
      <c r="AC10" s="1135" t="s">
        <v>1005</v>
      </c>
      <c r="AD10" s="1244">
        <v>500000000</v>
      </c>
      <c r="AE10" s="1159">
        <v>500000000</v>
      </c>
      <c r="AF10" s="40"/>
      <c r="AG10" s="40"/>
      <c r="AH10" s="1235" t="s">
        <v>52</v>
      </c>
      <c r="AI10" s="1035" t="s">
        <v>1006</v>
      </c>
      <c r="AJ10" s="1035"/>
    </row>
    <row r="11" spans="2:36" s="8" customFormat="1" ht="38.25" x14ac:dyDescent="0.2">
      <c r="B11" s="1230"/>
      <c r="C11" s="1230"/>
      <c r="D11" s="1096"/>
      <c r="E11" s="1233"/>
      <c r="F11" s="1096"/>
      <c r="G11" s="1236"/>
      <c r="H11" s="1025"/>
      <c r="I11" s="1236"/>
      <c r="J11" s="1236"/>
      <c r="K11" s="1236"/>
      <c r="L11" s="1025"/>
      <c r="M11" s="1117"/>
      <c r="N11" s="39"/>
      <c r="O11" s="39"/>
      <c r="P11" s="39"/>
      <c r="Q11" s="40" t="s">
        <v>1007</v>
      </c>
      <c r="R11" s="83">
        <v>0.1</v>
      </c>
      <c r="S11" s="39"/>
      <c r="T11" s="39"/>
      <c r="U11" s="39"/>
      <c r="V11" s="39"/>
      <c r="W11" s="222">
        <v>11658</v>
      </c>
      <c r="X11" s="39"/>
      <c r="Y11" s="39"/>
      <c r="Z11" s="1036"/>
      <c r="AA11" s="1036"/>
      <c r="AB11" s="1036"/>
      <c r="AC11" s="1048"/>
      <c r="AD11" s="1245"/>
      <c r="AE11" s="1160"/>
      <c r="AF11" s="39"/>
      <c r="AG11" s="39"/>
      <c r="AH11" s="1236"/>
      <c r="AI11" s="1036"/>
      <c r="AJ11" s="1036"/>
    </row>
    <row r="12" spans="2:36" s="8" customFormat="1" ht="51" x14ac:dyDescent="0.2">
      <c r="B12" s="1230"/>
      <c r="C12" s="1230"/>
      <c r="D12" s="1096"/>
      <c r="E12" s="1233"/>
      <c r="F12" s="1096"/>
      <c r="G12" s="1236"/>
      <c r="H12" s="1025"/>
      <c r="I12" s="1236"/>
      <c r="J12" s="1236"/>
      <c r="K12" s="1236"/>
      <c r="L12" s="1025"/>
      <c r="M12" s="1117"/>
      <c r="N12" s="39"/>
      <c r="O12" s="39"/>
      <c r="P12" s="39"/>
      <c r="Q12" s="40" t="s">
        <v>1008</v>
      </c>
      <c r="R12" s="83">
        <v>0.1</v>
      </c>
      <c r="S12" s="39"/>
      <c r="T12" s="39"/>
      <c r="U12" s="39"/>
      <c r="V12" s="39"/>
      <c r="W12" s="222">
        <v>11658</v>
      </c>
      <c r="X12" s="39"/>
      <c r="Y12" s="39"/>
      <c r="Z12" s="1036"/>
      <c r="AA12" s="1036"/>
      <c r="AB12" s="1036"/>
      <c r="AC12" s="1048"/>
      <c r="AD12" s="1245"/>
      <c r="AE12" s="1160"/>
      <c r="AF12" s="39"/>
      <c r="AG12" s="39"/>
      <c r="AH12" s="1236"/>
      <c r="AI12" s="1036"/>
      <c r="AJ12" s="1036"/>
    </row>
    <row r="13" spans="2:36" s="8" customFormat="1" ht="38.25" x14ac:dyDescent="0.2">
      <c r="B13" s="1230"/>
      <c r="C13" s="1230"/>
      <c r="D13" s="1096"/>
      <c r="E13" s="1233"/>
      <c r="F13" s="1096"/>
      <c r="G13" s="1236"/>
      <c r="H13" s="1025"/>
      <c r="I13" s="1236"/>
      <c r="J13" s="1236"/>
      <c r="K13" s="1236"/>
      <c r="L13" s="1025"/>
      <c r="M13" s="1117"/>
      <c r="N13" s="39"/>
      <c r="O13" s="39"/>
      <c r="P13" s="39"/>
      <c r="Q13" s="40" t="s">
        <v>1009</v>
      </c>
      <c r="R13" s="83">
        <v>0.1</v>
      </c>
      <c r="S13" s="39"/>
      <c r="T13" s="39"/>
      <c r="U13" s="39"/>
      <c r="V13" s="39"/>
      <c r="W13" s="222">
        <v>11658</v>
      </c>
      <c r="X13" s="39"/>
      <c r="Y13" s="39"/>
      <c r="Z13" s="1036"/>
      <c r="AA13" s="1036"/>
      <c r="AB13" s="1036"/>
      <c r="AC13" s="1048"/>
      <c r="AD13" s="1245"/>
      <c r="AE13" s="1160"/>
      <c r="AF13" s="39"/>
      <c r="AG13" s="39"/>
      <c r="AH13" s="1236"/>
      <c r="AI13" s="1036"/>
      <c r="AJ13" s="1036"/>
    </row>
    <row r="14" spans="2:36" s="8" customFormat="1" ht="51" x14ac:dyDescent="0.2">
      <c r="B14" s="1230"/>
      <c r="C14" s="1230"/>
      <c r="D14" s="1096"/>
      <c r="E14" s="1233"/>
      <c r="F14" s="1096"/>
      <c r="G14" s="1236"/>
      <c r="H14" s="1025"/>
      <c r="I14" s="1236"/>
      <c r="J14" s="1236"/>
      <c r="K14" s="1236"/>
      <c r="L14" s="1025"/>
      <c r="M14" s="1117"/>
      <c r="N14" s="39"/>
      <c r="O14" s="39"/>
      <c r="P14" s="39"/>
      <c r="Q14" s="40" t="s">
        <v>1010</v>
      </c>
      <c r="R14" s="83">
        <v>0.15</v>
      </c>
      <c r="S14" s="39"/>
      <c r="T14" s="39"/>
      <c r="U14" s="39"/>
      <c r="V14" s="39"/>
      <c r="W14" s="222">
        <v>11658</v>
      </c>
      <c r="X14" s="39"/>
      <c r="Y14" s="39"/>
      <c r="Z14" s="1036"/>
      <c r="AA14" s="1037"/>
      <c r="AB14" s="1037"/>
      <c r="AC14" s="1049"/>
      <c r="AD14" s="1246"/>
      <c r="AE14" s="1161"/>
      <c r="AF14" s="39"/>
      <c r="AG14" s="39"/>
      <c r="AH14" s="1236"/>
      <c r="AI14" s="1036"/>
      <c r="AJ14" s="1036"/>
    </row>
    <row r="15" spans="2:36" s="8" customFormat="1" ht="76.5" x14ac:dyDescent="0.2">
      <c r="B15" s="1230"/>
      <c r="C15" s="1230"/>
      <c r="D15" s="1096"/>
      <c r="E15" s="1233"/>
      <c r="F15" s="1096"/>
      <c r="G15" s="1236"/>
      <c r="H15" s="1025"/>
      <c r="I15" s="1236"/>
      <c r="J15" s="1236"/>
      <c r="K15" s="1236"/>
      <c r="L15" s="1025"/>
      <c r="M15" s="1117"/>
      <c r="N15" s="39"/>
      <c r="O15" s="39"/>
      <c r="P15" s="39"/>
      <c r="Q15" s="40" t="s">
        <v>1011</v>
      </c>
      <c r="R15" s="83">
        <v>0.1</v>
      </c>
      <c r="S15" s="39"/>
      <c r="T15" s="39"/>
      <c r="U15" s="39"/>
      <c r="V15" s="39"/>
      <c r="W15" s="222">
        <v>11658</v>
      </c>
      <c r="X15" s="39"/>
      <c r="Y15" s="39"/>
      <c r="Z15" s="1036"/>
      <c r="AA15" s="1023" t="s">
        <v>1012</v>
      </c>
      <c r="AB15" s="1040" t="s">
        <v>1013</v>
      </c>
      <c r="AC15" s="1135" t="s">
        <v>1014</v>
      </c>
      <c r="AD15" s="1238">
        <v>0</v>
      </c>
      <c r="AE15" s="1241">
        <v>70000000</v>
      </c>
      <c r="AF15" s="39"/>
      <c r="AG15" s="39"/>
      <c r="AH15" s="1236"/>
      <c r="AI15" s="1036"/>
      <c r="AJ15" s="1036"/>
    </row>
    <row r="16" spans="2:36" s="8" customFormat="1" ht="25.5" x14ac:dyDescent="0.2">
      <c r="B16" s="1230"/>
      <c r="C16" s="1230"/>
      <c r="D16" s="1096"/>
      <c r="E16" s="1233"/>
      <c r="F16" s="1096"/>
      <c r="G16" s="1236"/>
      <c r="H16" s="1025"/>
      <c r="I16" s="1236"/>
      <c r="J16" s="1236"/>
      <c r="K16" s="1236"/>
      <c r="L16" s="1025"/>
      <c r="M16" s="1117"/>
      <c r="N16" s="39"/>
      <c r="O16" s="39"/>
      <c r="P16" s="39"/>
      <c r="Q16" s="40" t="s">
        <v>1015</v>
      </c>
      <c r="R16" s="83">
        <v>0.15</v>
      </c>
      <c r="S16" s="39"/>
      <c r="T16" s="39"/>
      <c r="U16" s="39"/>
      <c r="V16" s="39"/>
      <c r="W16" s="222">
        <v>11658</v>
      </c>
      <c r="X16" s="39"/>
      <c r="Y16" s="39"/>
      <c r="Z16" s="1036"/>
      <c r="AA16" s="1025"/>
      <c r="AB16" s="1025"/>
      <c r="AC16" s="1036"/>
      <c r="AD16" s="1239"/>
      <c r="AE16" s="1242"/>
      <c r="AF16" s="39"/>
      <c r="AG16" s="39"/>
      <c r="AH16" s="1236"/>
      <c r="AI16" s="1036"/>
      <c r="AJ16" s="1036"/>
    </row>
    <row r="17" spans="2:36" s="8" customFormat="1" ht="25.5" x14ac:dyDescent="0.2">
      <c r="B17" s="1230"/>
      <c r="C17" s="1230"/>
      <c r="D17" s="1096"/>
      <c r="E17" s="1233"/>
      <c r="F17" s="1096"/>
      <c r="G17" s="1236"/>
      <c r="H17" s="1025"/>
      <c r="I17" s="1236"/>
      <c r="J17" s="1236"/>
      <c r="K17" s="1236"/>
      <c r="L17" s="1025"/>
      <c r="M17" s="1117"/>
      <c r="N17" s="39"/>
      <c r="O17" s="39"/>
      <c r="P17" s="39"/>
      <c r="Q17" s="40" t="s">
        <v>1016</v>
      </c>
      <c r="R17" s="80">
        <v>0.1</v>
      </c>
      <c r="S17" s="39"/>
      <c r="T17" s="39"/>
      <c r="U17" s="39"/>
      <c r="V17" s="39"/>
      <c r="W17" s="222">
        <v>11658</v>
      </c>
      <c r="X17" s="39"/>
      <c r="Y17" s="39"/>
      <c r="Z17" s="1036"/>
      <c r="AA17" s="1025"/>
      <c r="AB17" s="1025"/>
      <c r="AC17" s="1036"/>
      <c r="AD17" s="1239"/>
      <c r="AE17" s="1242"/>
      <c r="AF17" s="39"/>
      <c r="AG17" s="39"/>
      <c r="AH17" s="1236"/>
      <c r="AI17" s="1036"/>
      <c r="AJ17" s="1036"/>
    </row>
    <row r="18" spans="2:36" s="8" customFormat="1" ht="51" x14ac:dyDescent="0.2">
      <c r="B18" s="1231"/>
      <c r="C18" s="1231"/>
      <c r="D18" s="1097"/>
      <c r="E18" s="1234"/>
      <c r="F18" s="1097"/>
      <c r="G18" s="1237"/>
      <c r="H18" s="1024"/>
      <c r="I18" s="1237"/>
      <c r="J18" s="1237"/>
      <c r="K18" s="1237"/>
      <c r="L18" s="1024"/>
      <c r="M18" s="1108"/>
      <c r="N18" s="39"/>
      <c r="O18" s="39"/>
      <c r="P18" s="39"/>
      <c r="Q18" s="40" t="s">
        <v>1017</v>
      </c>
      <c r="R18" s="83">
        <v>0.1</v>
      </c>
      <c r="S18" s="39"/>
      <c r="T18" s="39"/>
      <c r="U18" s="39"/>
      <c r="V18" s="39"/>
      <c r="W18" s="222">
        <v>11658</v>
      </c>
      <c r="X18" s="39"/>
      <c r="Y18" s="39"/>
      <c r="Z18" s="1037"/>
      <c r="AA18" s="1024"/>
      <c r="AB18" s="1024"/>
      <c r="AC18" s="1037"/>
      <c r="AD18" s="1240"/>
      <c r="AE18" s="1243"/>
      <c r="AF18" s="39"/>
      <c r="AG18" s="39"/>
      <c r="AH18" s="1237"/>
      <c r="AI18" s="1037"/>
      <c r="AJ18" s="1037"/>
    </row>
  </sheetData>
  <sheetProtection selectLockedCells="1" selectUnlockedCells="1"/>
  <mergeCells count="61">
    <mergeCell ref="AJ10:AJ18"/>
    <mergeCell ref="AA15:AA18"/>
    <mergeCell ref="AB15:AB18"/>
    <mergeCell ref="AC15:AC18"/>
    <mergeCell ref="AD15:AD18"/>
    <mergeCell ref="AE15:AE18"/>
    <mergeCell ref="AC10:AC14"/>
    <mergeCell ref="AD10:AD14"/>
    <mergeCell ref="AE10:AE14"/>
    <mergeCell ref="AH10:AH18"/>
    <mergeCell ref="AI10:AI18"/>
    <mergeCell ref="L10:L18"/>
    <mergeCell ref="M10:M18"/>
    <mergeCell ref="Z10:Z18"/>
    <mergeCell ref="AA10:AA14"/>
    <mergeCell ref="AB10:AB14"/>
    <mergeCell ref="G10:G18"/>
    <mergeCell ref="H10:H18"/>
    <mergeCell ref="I10:I18"/>
    <mergeCell ref="J10:J18"/>
    <mergeCell ref="K10:K18"/>
    <mergeCell ref="B10:B18"/>
    <mergeCell ref="C10:C18"/>
    <mergeCell ref="D10:D18"/>
    <mergeCell ref="E10:E18"/>
    <mergeCell ref="F10:F18"/>
    <mergeCell ref="AH6:AH8"/>
    <mergeCell ref="AI6:AI8"/>
    <mergeCell ref="AJ6:AJ8"/>
    <mergeCell ref="M7:M8"/>
    <mergeCell ref="N7:N8"/>
    <mergeCell ref="O7:O8"/>
    <mergeCell ref="P7:P8"/>
    <mergeCell ref="Z7:Z8"/>
    <mergeCell ref="AA7:AA8"/>
    <mergeCell ref="AB7:AB8"/>
    <mergeCell ref="AC7:AC8"/>
    <mergeCell ref="AD7:AD8"/>
    <mergeCell ref="AE7:AE8"/>
    <mergeCell ref="AF7:AF8"/>
    <mergeCell ref="AG7:AG8"/>
    <mergeCell ref="W6:W8"/>
    <mergeCell ref="X6:X8"/>
    <mergeCell ref="Y6:Y8"/>
    <mergeCell ref="Z6:AA6"/>
    <mergeCell ref="AB6:AG6"/>
    <mergeCell ref="L6:L8"/>
    <mergeCell ref="M6:P6"/>
    <mergeCell ref="Q6:Q8"/>
    <mergeCell ref="R6:R8"/>
    <mergeCell ref="S6:V7"/>
    <mergeCell ref="G6:G8"/>
    <mergeCell ref="H6:H8"/>
    <mergeCell ref="I6:I8"/>
    <mergeCell ref="J6:J8"/>
    <mergeCell ref="K6:K8"/>
    <mergeCell ref="B6:B8"/>
    <mergeCell ref="C6:C8"/>
    <mergeCell ref="D6:D8"/>
    <mergeCell ref="E6:E8"/>
    <mergeCell ref="F6: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PA- 2020 IMDERTY </vt:lpstr>
      <vt:lpstr>PA- 2020 PLANEACION </vt:lpstr>
      <vt:lpstr>PA- 2020 IMCY</vt:lpstr>
      <vt:lpstr>PA- 2020 IMETY</vt:lpstr>
      <vt:lpstr>PA- 2020 IMVIYUMBO</vt:lpstr>
      <vt:lpstr>PA- 2020 CONTROL DISCIPLINARIO</vt:lpstr>
      <vt:lpstr>PA- 2020 CONTROL INTERNO</vt:lpstr>
      <vt:lpstr>PA- 2020 DLLO ECONOMICO</vt:lpstr>
      <vt:lpstr>PA- 2020 PRENSA</vt:lpstr>
      <vt:lpstr>PA- 2020 BIENESTAR SOCIAL</vt:lpstr>
      <vt:lpstr>PA- 2020 EDUCACION</vt:lpstr>
      <vt:lpstr>PA- 2020 GESTION HUMANA</vt:lpstr>
      <vt:lpstr>PA- 2020 HACIENDA</vt:lpstr>
      <vt:lpstr>PA- 2020 INFRAESTRUCTURA</vt:lpstr>
      <vt:lpstr>PA- 2020 PAZ Y CONVIVENCIA</vt:lpstr>
      <vt:lpstr>PA- 2020 SALUD</vt:lpstr>
      <vt:lpstr>PA- 2020 TRANSITO</vt:lpstr>
      <vt:lpstr>PA- 2020 SEC GENERAL</vt:lpstr>
      <vt:lpstr>PA- 2020 SEC JURIDICA</vt:lpstr>
      <vt:lpstr>PA- 2020 UMATA</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ANIDES PACHECO</dc:creator>
  <cp:lastModifiedBy>PLANEACION1</cp:lastModifiedBy>
  <cp:revision/>
  <cp:lastPrinted>2020-08-05T03:19:18Z</cp:lastPrinted>
  <dcterms:created xsi:type="dcterms:W3CDTF">2013-05-03T13:21:31Z</dcterms:created>
  <dcterms:modified xsi:type="dcterms:W3CDTF">2021-01-19T00:05:50Z</dcterms:modified>
</cp:coreProperties>
</file>